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00" yWindow="450" windowWidth="19800" windowHeight="7605"/>
  </bookViews>
  <sheets>
    <sheet name="Доходы" sheetId="2" r:id="rId1"/>
    <sheet name="Расходы" sheetId="3" r:id="rId2"/>
    <sheet name="Источники" sheetId="4" r:id="rId3"/>
  </sheets>
  <externalReferences>
    <externalReference r:id="rId4"/>
  </externalReferences>
  <definedNames>
    <definedName name="_xlnm.Print_Titles" localSheetId="0">Доходы!$6:$8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I96" i="2" l="1"/>
  <c r="G74" i="2"/>
  <c r="J74" i="2" s="1"/>
  <c r="D74" i="2"/>
  <c r="H79" i="2"/>
  <c r="H133" i="2" l="1"/>
  <c r="I120" i="2"/>
  <c r="G108" i="2"/>
  <c r="L93" i="2"/>
  <c r="L92" i="2"/>
  <c r="K93" i="2"/>
  <c r="H91" i="2"/>
  <c r="I91" i="2"/>
  <c r="E91" i="2"/>
  <c r="G93" i="2"/>
  <c r="D93" i="2"/>
  <c r="C93" i="2"/>
  <c r="J93" i="2" l="1"/>
  <c r="D108" i="2"/>
  <c r="I97" i="2"/>
  <c r="G67" i="2"/>
  <c r="J67" i="2" s="1"/>
  <c r="D67" i="2"/>
  <c r="E130" i="2" l="1"/>
  <c r="H130" i="2"/>
  <c r="H127" i="2"/>
  <c r="E127" i="2"/>
  <c r="L87" i="2"/>
  <c r="L84" i="2"/>
  <c r="L82" i="2"/>
  <c r="L80" i="2"/>
  <c r="L78" i="2"/>
  <c r="L76" i="2"/>
  <c r="K87" i="2"/>
  <c r="K84" i="2"/>
  <c r="K82" i="2"/>
  <c r="K80" i="2"/>
  <c r="K78" i="2"/>
  <c r="K76" i="2"/>
  <c r="K75" i="2"/>
  <c r="H97" i="2"/>
  <c r="F97" i="2"/>
  <c r="E97" i="2"/>
  <c r="F88" i="2"/>
  <c r="I94" i="2"/>
  <c r="H94" i="2"/>
  <c r="F94" i="2"/>
  <c r="E94" i="2"/>
  <c r="D94" i="2" s="1"/>
  <c r="F91" i="2"/>
  <c r="D91" i="2"/>
  <c r="I89" i="2"/>
  <c r="I88" i="2" s="1"/>
  <c r="H89" i="2"/>
  <c r="H88" i="2" s="1"/>
  <c r="F89" i="2"/>
  <c r="E89" i="2"/>
  <c r="I85" i="2"/>
  <c r="H85" i="2"/>
  <c r="G85" i="2" s="1"/>
  <c r="I86" i="2"/>
  <c r="L86" i="2" s="1"/>
  <c r="H86" i="2"/>
  <c r="K86" i="2" s="1"/>
  <c r="F86" i="2"/>
  <c r="F85" i="2" s="1"/>
  <c r="E86" i="2"/>
  <c r="E85" i="2" s="1"/>
  <c r="I83" i="2"/>
  <c r="L83" i="2" s="1"/>
  <c r="H83" i="2"/>
  <c r="K83" i="2" s="1"/>
  <c r="F83" i="2"/>
  <c r="D83" i="2" s="1"/>
  <c r="E83" i="2"/>
  <c r="F73" i="2"/>
  <c r="I75" i="2"/>
  <c r="G75" i="2" s="1"/>
  <c r="H75" i="2"/>
  <c r="F75" i="2"/>
  <c r="E75" i="2"/>
  <c r="I77" i="2"/>
  <c r="L77" i="2" s="1"/>
  <c r="H77" i="2"/>
  <c r="F77" i="2"/>
  <c r="E77" i="2"/>
  <c r="I79" i="2"/>
  <c r="L79" i="2" s="1"/>
  <c r="F79" i="2"/>
  <c r="E79" i="2"/>
  <c r="K79" i="2" s="1"/>
  <c r="I81" i="2"/>
  <c r="L81" i="2" s="1"/>
  <c r="H81" i="2"/>
  <c r="K81" i="2" s="1"/>
  <c r="F81" i="2"/>
  <c r="E81" i="2"/>
  <c r="G87" i="2"/>
  <c r="G86" i="2"/>
  <c r="G84" i="2"/>
  <c r="G83" i="2"/>
  <c r="G82" i="2"/>
  <c r="G80" i="2"/>
  <c r="G78" i="2"/>
  <c r="J78" i="2" s="1"/>
  <c r="G76" i="2"/>
  <c r="J76" i="2" s="1"/>
  <c r="D95" i="2"/>
  <c r="D92" i="2"/>
  <c r="D90" i="2"/>
  <c r="D87" i="2"/>
  <c r="D84" i="2"/>
  <c r="D82" i="2"/>
  <c r="D80" i="2"/>
  <c r="D79" i="2"/>
  <c r="D78" i="2"/>
  <c r="D76" i="2"/>
  <c r="I39" i="2"/>
  <c r="H39" i="2"/>
  <c r="F39" i="2"/>
  <c r="E39" i="2"/>
  <c r="I34" i="2"/>
  <c r="H34" i="2"/>
  <c r="F34" i="2"/>
  <c r="E34" i="2"/>
  <c r="G35" i="2"/>
  <c r="D35" i="2"/>
  <c r="G33" i="2"/>
  <c r="I31" i="2"/>
  <c r="H31" i="2"/>
  <c r="F31" i="2"/>
  <c r="E31" i="2"/>
  <c r="D24" i="3"/>
  <c r="I59" i="3"/>
  <c r="H59" i="3"/>
  <c r="F59" i="3"/>
  <c r="E59" i="3"/>
  <c r="L52" i="3"/>
  <c r="K52" i="3"/>
  <c r="G52" i="3"/>
  <c r="D52" i="3"/>
  <c r="J52" i="3" s="1"/>
  <c r="L85" i="2" l="1"/>
  <c r="F72" i="2"/>
  <c r="K85" i="2"/>
  <c r="I24" i="2"/>
  <c r="J83" i="2"/>
  <c r="J87" i="2"/>
  <c r="J84" i="2"/>
  <c r="I73" i="2"/>
  <c r="L73" i="2" s="1"/>
  <c r="J80" i="2"/>
  <c r="H73" i="2"/>
  <c r="D85" i="2"/>
  <c r="J85" i="2" s="1"/>
  <c r="L75" i="2"/>
  <c r="J82" i="2"/>
  <c r="K77" i="2"/>
  <c r="E88" i="2"/>
  <c r="D88" i="2" s="1"/>
  <c r="E73" i="2"/>
  <c r="D73" i="2" s="1"/>
  <c r="D77" i="2"/>
  <c r="D75" i="2"/>
  <c r="J75" i="2" s="1"/>
  <c r="D89" i="2"/>
  <c r="D86" i="2"/>
  <c r="J86" i="2" s="1"/>
  <c r="G77" i="2"/>
  <c r="J77" i="2" s="1"/>
  <c r="G79" i="2"/>
  <c r="J79" i="2" s="1"/>
  <c r="G81" i="2"/>
  <c r="D81" i="2"/>
  <c r="J35" i="2"/>
  <c r="G34" i="2"/>
  <c r="D34" i="2"/>
  <c r="D13" i="4"/>
  <c r="E12" i="4"/>
  <c r="D12" i="4" s="1"/>
  <c r="G58" i="3"/>
  <c r="D58" i="3"/>
  <c r="G56" i="3"/>
  <c r="G55" i="3"/>
  <c r="D56" i="3"/>
  <c r="D55" i="3"/>
  <c r="G53" i="3"/>
  <c r="G51" i="3"/>
  <c r="G50" i="3"/>
  <c r="D53" i="3"/>
  <c r="D51" i="3"/>
  <c r="D50" i="3"/>
  <c r="G48" i="3"/>
  <c r="D48" i="3"/>
  <c r="G46" i="3"/>
  <c r="G45" i="3"/>
  <c r="D46" i="3"/>
  <c r="D45" i="3"/>
  <c r="G43" i="3"/>
  <c r="G42" i="3"/>
  <c r="G41" i="3"/>
  <c r="G40" i="3"/>
  <c r="G39" i="3"/>
  <c r="D43" i="3"/>
  <c r="D42" i="3"/>
  <c r="D41" i="3"/>
  <c r="D40" i="3"/>
  <c r="D39" i="3"/>
  <c r="G37" i="3"/>
  <c r="D37" i="3"/>
  <c r="G35" i="3"/>
  <c r="G34" i="3"/>
  <c r="G33" i="3"/>
  <c r="D35" i="3"/>
  <c r="D34" i="3"/>
  <c r="D33" i="3"/>
  <c r="G32" i="3"/>
  <c r="D32" i="3"/>
  <c r="G30" i="3"/>
  <c r="G29" i="3"/>
  <c r="G28" i="3"/>
  <c r="G27" i="3"/>
  <c r="G26" i="3"/>
  <c r="D30" i="3"/>
  <c r="D29" i="3"/>
  <c r="D28" i="3"/>
  <c r="D27" i="3"/>
  <c r="D26" i="3"/>
  <c r="G24" i="3"/>
  <c r="G23" i="3"/>
  <c r="G22" i="3"/>
  <c r="G21" i="3"/>
  <c r="D23" i="3"/>
  <c r="D22" i="3"/>
  <c r="D21" i="3"/>
  <c r="G19" i="3"/>
  <c r="E18" i="3"/>
  <c r="D19" i="3"/>
  <c r="G17" i="3"/>
  <c r="G16" i="3"/>
  <c r="G15" i="3"/>
  <c r="G14" i="3"/>
  <c r="G13" i="3"/>
  <c r="G12" i="3"/>
  <c r="G11" i="3"/>
  <c r="G10" i="3"/>
  <c r="D17" i="3"/>
  <c r="D16" i="3"/>
  <c r="D15" i="3"/>
  <c r="D14" i="3"/>
  <c r="D13" i="3"/>
  <c r="D12" i="3"/>
  <c r="D11" i="3"/>
  <c r="D10" i="3"/>
  <c r="I138" i="2"/>
  <c r="H138" i="2"/>
  <c r="F138" i="2"/>
  <c r="E138" i="2"/>
  <c r="I133" i="2"/>
  <c r="H132" i="2"/>
  <c r="F133" i="2"/>
  <c r="F132" i="2" s="1"/>
  <c r="I124" i="2"/>
  <c r="H124" i="2"/>
  <c r="F124" i="2"/>
  <c r="I122" i="2"/>
  <c r="H122" i="2"/>
  <c r="F122" i="2"/>
  <c r="H120" i="2"/>
  <c r="F120" i="2"/>
  <c r="I118" i="2"/>
  <c r="H118" i="2"/>
  <c r="F118" i="2"/>
  <c r="E133" i="2"/>
  <c r="E132" i="2" s="1"/>
  <c r="E124" i="2"/>
  <c r="E122" i="2"/>
  <c r="E120" i="2"/>
  <c r="E118" i="2"/>
  <c r="E117" i="2" s="1"/>
  <c r="I70" i="2"/>
  <c r="I69" i="2" s="1"/>
  <c r="I68" i="2" s="1"/>
  <c r="I58" i="2"/>
  <c r="I57" i="2" s="1"/>
  <c r="H58" i="2"/>
  <c r="H57" i="2" s="1"/>
  <c r="F58" i="2"/>
  <c r="F57" i="2" s="1"/>
  <c r="G56" i="2"/>
  <c r="G55" i="2"/>
  <c r="G53" i="2"/>
  <c r="G52" i="2"/>
  <c r="I54" i="2"/>
  <c r="I50" i="2" s="1"/>
  <c r="F54" i="2"/>
  <c r="E54" i="2"/>
  <c r="I47" i="2"/>
  <c r="I46" i="2" s="1"/>
  <c r="H47" i="2"/>
  <c r="H46" i="2"/>
  <c r="I44" i="2"/>
  <c r="H44" i="2"/>
  <c r="I37" i="2"/>
  <c r="H37" i="2"/>
  <c r="I19" i="2"/>
  <c r="I18" i="2" s="1"/>
  <c r="H19" i="2"/>
  <c r="H18" i="2" s="1"/>
  <c r="F47" i="2"/>
  <c r="F46" i="2" s="1"/>
  <c r="F44" i="2"/>
  <c r="E47" i="2"/>
  <c r="E46" i="2" s="1"/>
  <c r="E44" i="2"/>
  <c r="F37" i="2"/>
  <c r="E37" i="2"/>
  <c r="E36" i="2" s="1"/>
  <c r="E25" i="2"/>
  <c r="E24" i="2" s="1"/>
  <c r="F19" i="2"/>
  <c r="F18" i="2" s="1"/>
  <c r="E19" i="2"/>
  <c r="E18" i="2" s="1"/>
  <c r="E72" i="2" l="1"/>
  <c r="I72" i="2"/>
  <c r="G73" i="2"/>
  <c r="J81" i="2"/>
  <c r="K73" i="2"/>
  <c r="J73" i="2"/>
  <c r="H72" i="2"/>
  <c r="E11" i="4"/>
  <c r="H117" i="2"/>
  <c r="G117" i="2" s="1"/>
  <c r="F43" i="2"/>
  <c r="D43" i="2" s="1"/>
  <c r="E43" i="2"/>
  <c r="I117" i="2"/>
  <c r="F117" i="2"/>
  <c r="I43" i="2"/>
  <c r="H43" i="2"/>
  <c r="I36" i="2"/>
  <c r="F36" i="2"/>
  <c r="D36" i="2" s="1"/>
  <c r="G140" i="2"/>
  <c r="G139" i="2"/>
  <c r="G138" i="2"/>
  <c r="G137" i="2"/>
  <c r="G136" i="2"/>
  <c r="G135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6" i="2"/>
  <c r="G115" i="2"/>
  <c r="G113" i="2"/>
  <c r="G112" i="2"/>
  <c r="G110" i="2"/>
  <c r="G109" i="2"/>
  <c r="G107" i="2"/>
  <c r="G102" i="2"/>
  <c r="G101" i="2"/>
  <c r="G99" i="2"/>
  <c r="G98" i="2"/>
  <c r="G97" i="2"/>
  <c r="G95" i="2"/>
  <c r="G94" i="2"/>
  <c r="G92" i="2"/>
  <c r="G91" i="2"/>
  <c r="G90" i="2"/>
  <c r="G89" i="2"/>
  <c r="G88" i="2"/>
  <c r="G71" i="2"/>
  <c r="G66" i="2"/>
  <c r="G62" i="2"/>
  <c r="G61" i="2"/>
  <c r="G60" i="2" s="1"/>
  <c r="G59" i="2"/>
  <c r="G58" i="2"/>
  <c r="G57" i="2"/>
  <c r="G48" i="2"/>
  <c r="G47" i="2"/>
  <c r="G46" i="2"/>
  <c r="G45" i="2"/>
  <c r="G44" i="2"/>
  <c r="G42" i="2"/>
  <c r="G41" i="2"/>
  <c r="G40" i="2"/>
  <c r="G38" i="2"/>
  <c r="G37" i="2"/>
  <c r="G32" i="2"/>
  <c r="G31" i="2"/>
  <c r="G30" i="2"/>
  <c r="G29" i="2"/>
  <c r="G28" i="2"/>
  <c r="G27" i="2"/>
  <c r="G26" i="2"/>
  <c r="G23" i="2"/>
  <c r="G22" i="2"/>
  <c r="G21" i="2"/>
  <c r="G20" i="2"/>
  <c r="G17" i="2"/>
  <c r="G16" i="2"/>
  <c r="G15" i="2"/>
  <c r="G14" i="2"/>
  <c r="D140" i="2"/>
  <c r="D139" i="2"/>
  <c r="D138" i="2"/>
  <c r="D137" i="2"/>
  <c r="D136" i="2"/>
  <c r="D135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6" i="2"/>
  <c r="D115" i="2"/>
  <c r="D113" i="2"/>
  <c r="D112" i="2"/>
  <c r="D110" i="2"/>
  <c r="D109" i="2"/>
  <c r="D107" i="2"/>
  <c r="D102" i="2"/>
  <c r="D101" i="2"/>
  <c r="D99" i="2"/>
  <c r="D98" i="2"/>
  <c r="D97" i="2"/>
  <c r="D71" i="2"/>
  <c r="D66" i="2"/>
  <c r="D62" i="2"/>
  <c r="D61" i="2"/>
  <c r="D60" i="2"/>
  <c r="D59" i="2"/>
  <c r="D56" i="2"/>
  <c r="D55" i="2"/>
  <c r="D53" i="2"/>
  <c r="D52" i="2"/>
  <c r="D48" i="2"/>
  <c r="D47" i="2"/>
  <c r="D46" i="2"/>
  <c r="D45" i="2"/>
  <c r="D44" i="2"/>
  <c r="D42" i="2"/>
  <c r="D41" i="2"/>
  <c r="D40" i="2"/>
  <c r="D39" i="2"/>
  <c r="D38" i="2"/>
  <c r="D37" i="2"/>
  <c r="D33" i="2"/>
  <c r="D32" i="2"/>
  <c r="D31" i="2"/>
  <c r="D30" i="2"/>
  <c r="D29" i="2"/>
  <c r="D28" i="2"/>
  <c r="D27" i="2"/>
  <c r="D26" i="2"/>
  <c r="D23" i="2"/>
  <c r="D22" i="2"/>
  <c r="D21" i="2"/>
  <c r="D20" i="2"/>
  <c r="D17" i="2"/>
  <c r="D16" i="2"/>
  <c r="D15" i="2"/>
  <c r="D14" i="2"/>
  <c r="D106" i="2" l="1"/>
  <c r="D105" i="2" s="1"/>
  <c r="G106" i="2"/>
  <c r="G105" i="2" s="1"/>
  <c r="E9" i="4"/>
  <c r="D11" i="4"/>
  <c r="G43" i="2"/>
  <c r="K35" i="3"/>
  <c r="D57" i="3"/>
  <c r="I44" i="3"/>
  <c r="J129" i="2"/>
  <c r="H54" i="2"/>
  <c r="G54" i="2" s="1"/>
  <c r="D9" i="4" l="1"/>
  <c r="J137" i="2"/>
  <c r="H65" i="2"/>
  <c r="J41" i="2"/>
  <c r="K92" i="2"/>
  <c r="J92" i="2"/>
  <c r="L27" i="2"/>
  <c r="K27" i="2"/>
  <c r="J27" i="2"/>
  <c r="L41" i="3"/>
  <c r="K41" i="3"/>
  <c r="J41" i="3"/>
  <c r="H38" i="3"/>
  <c r="G38" i="3"/>
  <c r="E38" i="3"/>
  <c r="D38" i="3"/>
  <c r="I106" i="2"/>
  <c r="I105" i="2" s="1"/>
  <c r="L35" i="3"/>
  <c r="G18" i="3"/>
  <c r="J110" i="2"/>
  <c r="J99" i="2"/>
  <c r="L29" i="2"/>
  <c r="K29" i="2"/>
  <c r="J29" i="2"/>
  <c r="J116" i="2"/>
  <c r="H106" i="2"/>
  <c r="J98" i="2"/>
  <c r="H31" i="3"/>
  <c r="G31" i="3"/>
  <c r="E31" i="3"/>
  <c r="D31" i="3"/>
  <c r="D25" i="3"/>
  <c r="J35" i="3"/>
  <c r="I114" i="2"/>
  <c r="I111" i="2" s="1"/>
  <c r="H114" i="2"/>
  <c r="F114" i="2"/>
  <c r="F111" i="2" s="1"/>
  <c r="E114" i="2"/>
  <c r="K24" i="3"/>
  <c r="J24" i="3"/>
  <c r="I104" i="2" l="1"/>
  <c r="I103" i="2" s="1"/>
  <c r="E111" i="2"/>
  <c r="D111" i="2" s="1"/>
  <c r="D114" i="2"/>
  <c r="H111" i="2"/>
  <c r="G111" i="2" s="1"/>
  <c r="G104" i="2" s="1"/>
  <c r="G103" i="2" s="1"/>
  <c r="G114" i="2"/>
  <c r="H64" i="2"/>
  <c r="G65" i="2"/>
  <c r="H105" i="2"/>
  <c r="E13" i="2"/>
  <c r="G64" i="2" l="1"/>
  <c r="H63" i="2"/>
  <c r="H104" i="2"/>
  <c r="E12" i="2"/>
  <c r="D18" i="3"/>
  <c r="F18" i="3"/>
  <c r="G47" i="3"/>
  <c r="I20" i="3"/>
  <c r="H20" i="3"/>
  <c r="G20" i="3"/>
  <c r="F20" i="3"/>
  <c r="E20" i="3"/>
  <c r="D20" i="3"/>
  <c r="L139" i="2"/>
  <c r="K139" i="2"/>
  <c r="J139" i="2"/>
  <c r="L138" i="2"/>
  <c r="K138" i="2"/>
  <c r="J138" i="2"/>
  <c r="L133" i="2"/>
  <c r="K133" i="2"/>
  <c r="J133" i="2"/>
  <c r="L132" i="2"/>
  <c r="K132" i="2"/>
  <c r="J132" i="2"/>
  <c r="L131" i="2"/>
  <c r="K131" i="2"/>
  <c r="J131" i="2"/>
  <c r="L130" i="2"/>
  <c r="K130" i="2"/>
  <c r="J130" i="2"/>
  <c r="L126" i="2"/>
  <c r="K126" i="2"/>
  <c r="J126" i="2"/>
  <c r="L125" i="2"/>
  <c r="K125" i="2"/>
  <c r="J125" i="2"/>
  <c r="L123" i="2"/>
  <c r="K123" i="2"/>
  <c r="J123" i="2"/>
  <c r="L122" i="2"/>
  <c r="K122" i="2"/>
  <c r="J122" i="2"/>
  <c r="L121" i="2"/>
  <c r="K121" i="2"/>
  <c r="J121" i="2"/>
  <c r="L120" i="2"/>
  <c r="K120" i="2"/>
  <c r="J120" i="2"/>
  <c r="L115" i="2"/>
  <c r="K115" i="2"/>
  <c r="J115" i="2"/>
  <c r="L114" i="2"/>
  <c r="K114" i="2"/>
  <c r="J114" i="2"/>
  <c r="L111" i="2"/>
  <c r="K111" i="2"/>
  <c r="J111" i="2"/>
  <c r="L108" i="2"/>
  <c r="K108" i="2"/>
  <c r="J108" i="2"/>
  <c r="L107" i="2"/>
  <c r="K107" i="2"/>
  <c r="J107" i="2"/>
  <c r="L102" i="2"/>
  <c r="K102" i="2"/>
  <c r="J102" i="2"/>
  <c r="L101" i="2"/>
  <c r="K101" i="2"/>
  <c r="J101" i="2"/>
  <c r="L95" i="2"/>
  <c r="K95" i="2"/>
  <c r="J95" i="2"/>
  <c r="L94" i="2"/>
  <c r="K94" i="2"/>
  <c r="J94" i="2"/>
  <c r="L91" i="2"/>
  <c r="K91" i="2"/>
  <c r="J91" i="2"/>
  <c r="L90" i="2"/>
  <c r="K90" i="2"/>
  <c r="J90" i="2"/>
  <c r="L89" i="2"/>
  <c r="K89" i="2"/>
  <c r="J89" i="2"/>
  <c r="L88" i="2"/>
  <c r="K88" i="2"/>
  <c r="J88" i="2"/>
  <c r="L72" i="2"/>
  <c r="L71" i="2"/>
  <c r="K71" i="2"/>
  <c r="J71" i="2"/>
  <c r="L70" i="2"/>
  <c r="L69" i="2"/>
  <c r="L68" i="2"/>
  <c r="L66" i="2"/>
  <c r="K66" i="2"/>
  <c r="J66" i="2"/>
  <c r="L65" i="2"/>
  <c r="L64" i="2"/>
  <c r="L63" i="2"/>
  <c r="L62" i="2"/>
  <c r="K62" i="2"/>
  <c r="J62" i="2"/>
  <c r="L61" i="2"/>
  <c r="K61" i="2"/>
  <c r="J61" i="2"/>
  <c r="L60" i="2"/>
  <c r="K60" i="2"/>
  <c r="J60" i="2"/>
  <c r="L59" i="2"/>
  <c r="K59" i="2"/>
  <c r="J59" i="2"/>
  <c r="L58" i="2"/>
  <c r="L57" i="2"/>
  <c r="L56" i="2"/>
  <c r="K56" i="2"/>
  <c r="J56" i="2"/>
  <c r="L55" i="2"/>
  <c r="K55" i="2"/>
  <c r="J55" i="2"/>
  <c r="L53" i="2"/>
  <c r="K53" i="2"/>
  <c r="J53" i="2"/>
  <c r="L52" i="2"/>
  <c r="K52" i="2"/>
  <c r="J52" i="2"/>
  <c r="L48" i="2"/>
  <c r="K48" i="2"/>
  <c r="J48" i="2"/>
  <c r="L47" i="2"/>
  <c r="K47" i="2"/>
  <c r="J47" i="2"/>
  <c r="L46" i="2"/>
  <c r="K46" i="2"/>
  <c r="J46" i="2"/>
  <c r="L45" i="2"/>
  <c r="K45" i="2"/>
  <c r="J45" i="2"/>
  <c r="L44" i="2"/>
  <c r="K44" i="2"/>
  <c r="J44" i="2"/>
  <c r="L43" i="2"/>
  <c r="L42" i="2"/>
  <c r="K42" i="2"/>
  <c r="J42" i="2"/>
  <c r="L40" i="2"/>
  <c r="K40" i="2"/>
  <c r="J40" i="2"/>
  <c r="L38" i="2"/>
  <c r="K38" i="2"/>
  <c r="J38" i="2"/>
  <c r="L37" i="2"/>
  <c r="K37" i="2"/>
  <c r="J37" i="2"/>
  <c r="L33" i="2"/>
  <c r="K33" i="2"/>
  <c r="J33" i="2"/>
  <c r="L32" i="2"/>
  <c r="K32" i="2"/>
  <c r="J32" i="2"/>
  <c r="L31" i="2"/>
  <c r="K31" i="2"/>
  <c r="J31" i="2"/>
  <c r="L30" i="2"/>
  <c r="K30" i="2"/>
  <c r="J30" i="2"/>
  <c r="L28" i="2"/>
  <c r="K28" i="2"/>
  <c r="J28" i="2"/>
  <c r="L26" i="2"/>
  <c r="K26" i="2"/>
  <c r="J26" i="2"/>
  <c r="L23" i="2"/>
  <c r="K23" i="2"/>
  <c r="J23" i="2"/>
  <c r="L22" i="2"/>
  <c r="K22" i="2"/>
  <c r="J22" i="2"/>
  <c r="L21" i="2"/>
  <c r="K21" i="2"/>
  <c r="J21" i="2"/>
  <c r="L20" i="2"/>
  <c r="K20" i="2"/>
  <c r="J20" i="2"/>
  <c r="L17" i="2"/>
  <c r="K17" i="2"/>
  <c r="J17" i="2"/>
  <c r="L16" i="2"/>
  <c r="K16" i="2"/>
  <c r="J16" i="2"/>
  <c r="L15" i="2"/>
  <c r="K15" i="2"/>
  <c r="J15" i="2"/>
  <c r="L14" i="2"/>
  <c r="K14" i="2"/>
  <c r="J14" i="2"/>
  <c r="L37" i="3"/>
  <c r="K37" i="3"/>
  <c r="J37" i="3"/>
  <c r="H36" i="3"/>
  <c r="G36" i="3"/>
  <c r="F36" i="3"/>
  <c r="L36" i="3" s="1"/>
  <c r="E36" i="3"/>
  <c r="D36" i="3"/>
  <c r="L61" i="3"/>
  <c r="K61" i="3"/>
  <c r="J61" i="3"/>
  <c r="K59" i="3"/>
  <c r="G59" i="3"/>
  <c r="J59" i="3" s="1"/>
  <c r="D59" i="3"/>
  <c r="L58" i="3"/>
  <c r="K58" i="3"/>
  <c r="J58" i="3"/>
  <c r="I57" i="3"/>
  <c r="H57" i="3"/>
  <c r="G57" i="3"/>
  <c r="J57" i="3" s="1"/>
  <c r="F57" i="3"/>
  <c r="L57" i="3" s="1"/>
  <c r="E57" i="3"/>
  <c r="L56" i="3"/>
  <c r="K56" i="3"/>
  <c r="J56" i="3"/>
  <c r="L55" i="3"/>
  <c r="K55" i="3"/>
  <c r="J55" i="3"/>
  <c r="I54" i="3"/>
  <c r="H54" i="3"/>
  <c r="G54" i="3"/>
  <c r="F54" i="3"/>
  <c r="E54" i="3"/>
  <c r="D54" i="3"/>
  <c r="L48" i="3"/>
  <c r="K48" i="3"/>
  <c r="J48" i="3"/>
  <c r="I47" i="3"/>
  <c r="H47" i="3"/>
  <c r="F47" i="3"/>
  <c r="L47" i="3" s="1"/>
  <c r="E47" i="3"/>
  <c r="D47" i="3"/>
  <c r="L53" i="3"/>
  <c r="K53" i="3"/>
  <c r="J53" i="3"/>
  <c r="L51" i="3"/>
  <c r="K51" i="3"/>
  <c r="J51" i="3"/>
  <c r="L50" i="3"/>
  <c r="K50" i="3"/>
  <c r="J50" i="3"/>
  <c r="I49" i="3"/>
  <c r="H49" i="3"/>
  <c r="G49" i="3"/>
  <c r="F49" i="3"/>
  <c r="E49" i="3"/>
  <c r="D49" i="3"/>
  <c r="L46" i="3"/>
  <c r="K46" i="3"/>
  <c r="J46" i="3"/>
  <c r="L45" i="3"/>
  <c r="K45" i="3"/>
  <c r="J45" i="3"/>
  <c r="K36" i="3" l="1"/>
  <c r="H103" i="2"/>
  <c r="J54" i="2"/>
  <c r="J47" i="3"/>
  <c r="J36" i="3"/>
  <c r="K57" i="3"/>
  <c r="L54" i="3"/>
  <c r="K54" i="3"/>
  <c r="K47" i="3"/>
  <c r="L59" i="3"/>
  <c r="J54" i="3"/>
  <c r="L49" i="3"/>
  <c r="K49" i="3"/>
  <c r="J49" i="3"/>
  <c r="L43" i="3"/>
  <c r="K43" i="3"/>
  <c r="J43" i="3"/>
  <c r="L42" i="3"/>
  <c r="K42" i="3"/>
  <c r="J42" i="3"/>
  <c r="L40" i="3"/>
  <c r="K40" i="3"/>
  <c r="J40" i="3"/>
  <c r="L39" i="3"/>
  <c r="K39" i="3"/>
  <c r="J39" i="3"/>
  <c r="L38" i="3"/>
  <c r="L34" i="3"/>
  <c r="K34" i="3"/>
  <c r="J34" i="3"/>
  <c r="L33" i="3"/>
  <c r="K33" i="3"/>
  <c r="J33" i="3"/>
  <c r="L32" i="3"/>
  <c r="K32" i="3"/>
  <c r="J32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J26" i="3"/>
  <c r="I25" i="3"/>
  <c r="H25" i="3"/>
  <c r="G25" i="3"/>
  <c r="F25" i="3"/>
  <c r="E25" i="3"/>
  <c r="L23" i="3"/>
  <c r="K23" i="3"/>
  <c r="J23" i="3"/>
  <c r="L22" i="3"/>
  <c r="K22" i="3"/>
  <c r="J22" i="3"/>
  <c r="L21" i="3"/>
  <c r="K21" i="3"/>
  <c r="J21" i="3"/>
  <c r="K20" i="3"/>
  <c r="L19" i="3"/>
  <c r="K19" i="3"/>
  <c r="J19" i="3"/>
  <c r="K18" i="3"/>
  <c r="L17" i="3"/>
  <c r="K17" i="3"/>
  <c r="J17" i="3"/>
  <c r="L14" i="3"/>
  <c r="K14" i="3"/>
  <c r="J14" i="3"/>
  <c r="L12" i="3"/>
  <c r="K12" i="3"/>
  <c r="J12" i="3"/>
  <c r="L11" i="3"/>
  <c r="K11" i="3"/>
  <c r="J11" i="3"/>
  <c r="L10" i="3"/>
  <c r="K10" i="3"/>
  <c r="J10" i="3"/>
  <c r="I9" i="3"/>
  <c r="H9" i="3"/>
  <c r="G9" i="3"/>
  <c r="F9" i="3"/>
  <c r="E9" i="3"/>
  <c r="D9" i="3"/>
  <c r="F106" i="2"/>
  <c r="F105" i="2" s="1"/>
  <c r="F104" i="2" s="1"/>
  <c r="E106" i="2"/>
  <c r="H100" i="2"/>
  <c r="H96" i="2" s="1"/>
  <c r="F100" i="2"/>
  <c r="E100" i="2"/>
  <c r="E96" i="2" s="1"/>
  <c r="G72" i="2"/>
  <c r="D72" i="2"/>
  <c r="H70" i="2"/>
  <c r="G70" i="2" s="1"/>
  <c r="E70" i="2"/>
  <c r="G63" i="2"/>
  <c r="E65" i="2"/>
  <c r="D65" i="2" s="1"/>
  <c r="E58" i="2"/>
  <c r="D54" i="2"/>
  <c r="I49" i="2"/>
  <c r="H51" i="2"/>
  <c r="F51" i="2"/>
  <c r="F50" i="2" s="1"/>
  <c r="E51" i="2"/>
  <c r="E50" i="2" s="1"/>
  <c r="H25" i="2"/>
  <c r="F25" i="2"/>
  <c r="G19" i="2"/>
  <c r="I13" i="2"/>
  <c r="I12" i="2" s="1"/>
  <c r="H13" i="2"/>
  <c r="F13" i="2"/>
  <c r="I11" i="2" l="1"/>
  <c r="I9" i="2" s="1"/>
  <c r="I26" i="4" s="1"/>
  <c r="E57" i="2"/>
  <c r="D57" i="2" s="1"/>
  <c r="J57" i="2" s="1"/>
  <c r="D58" i="2"/>
  <c r="G51" i="2"/>
  <c r="H50" i="2"/>
  <c r="G25" i="2"/>
  <c r="H24" i="2"/>
  <c r="F103" i="2"/>
  <c r="L103" i="2" s="1"/>
  <c r="L104" i="2"/>
  <c r="L25" i="2"/>
  <c r="F24" i="2"/>
  <c r="D25" i="2"/>
  <c r="E69" i="2"/>
  <c r="D70" i="2"/>
  <c r="J70" i="2" s="1"/>
  <c r="E105" i="2"/>
  <c r="J106" i="2"/>
  <c r="H12" i="2"/>
  <c r="G13" i="2"/>
  <c r="F12" i="2"/>
  <c r="D13" i="2"/>
  <c r="D117" i="2"/>
  <c r="D19" i="2"/>
  <c r="J19" i="2" s="1"/>
  <c r="G96" i="2"/>
  <c r="G100" i="2"/>
  <c r="F96" i="2"/>
  <c r="D96" i="2" s="1"/>
  <c r="D100" i="2"/>
  <c r="D50" i="2"/>
  <c r="D51" i="2"/>
  <c r="K19" i="2"/>
  <c r="E49" i="2"/>
  <c r="L51" i="2"/>
  <c r="E64" i="2"/>
  <c r="K65" i="2"/>
  <c r="J65" i="2"/>
  <c r="K51" i="2"/>
  <c r="K25" i="3"/>
  <c r="K72" i="2"/>
  <c r="J72" i="2"/>
  <c r="K96" i="2"/>
  <c r="K100" i="2"/>
  <c r="K58" i="2"/>
  <c r="J58" i="2"/>
  <c r="K54" i="2"/>
  <c r="K43" i="2"/>
  <c r="J43" i="2"/>
  <c r="L25" i="3"/>
  <c r="L9" i="3"/>
  <c r="K9" i="3"/>
  <c r="J9" i="3"/>
  <c r="L117" i="2"/>
  <c r="L124" i="2"/>
  <c r="K117" i="2"/>
  <c r="K124" i="2"/>
  <c r="J124" i="2"/>
  <c r="L105" i="2"/>
  <c r="L106" i="2"/>
  <c r="K105" i="2"/>
  <c r="K106" i="2"/>
  <c r="L100" i="2"/>
  <c r="H69" i="2"/>
  <c r="G69" i="2" s="1"/>
  <c r="K70" i="2"/>
  <c r="L54" i="2"/>
  <c r="L36" i="2"/>
  <c r="L39" i="2"/>
  <c r="K25" i="2"/>
  <c r="L18" i="2"/>
  <c r="L19" i="2"/>
  <c r="L13" i="2"/>
  <c r="K13" i="2"/>
  <c r="K31" i="3"/>
  <c r="F31" i="3"/>
  <c r="F44" i="3"/>
  <c r="L44" i="3" s="1"/>
  <c r="H44" i="3"/>
  <c r="G44" i="3"/>
  <c r="I31" i="3"/>
  <c r="I18" i="3"/>
  <c r="K57" i="2" l="1"/>
  <c r="J105" i="2"/>
  <c r="E104" i="2"/>
  <c r="J25" i="2"/>
  <c r="D64" i="2"/>
  <c r="J64" i="2" s="1"/>
  <c r="E63" i="2"/>
  <c r="J51" i="2"/>
  <c r="J117" i="2"/>
  <c r="D104" i="2"/>
  <c r="D103" i="2" s="1"/>
  <c r="L12" i="2"/>
  <c r="I24" i="4"/>
  <c r="I23" i="4" s="1"/>
  <c r="I22" i="4" s="1"/>
  <c r="G26" i="4"/>
  <c r="K12" i="2"/>
  <c r="J13" i="2"/>
  <c r="J96" i="2"/>
  <c r="E68" i="2"/>
  <c r="D68" i="2" s="1"/>
  <c r="D69" i="2"/>
  <c r="G50" i="2"/>
  <c r="J50" i="2" s="1"/>
  <c r="H49" i="2"/>
  <c r="K49" i="2" s="1"/>
  <c r="D24" i="2"/>
  <c r="L24" i="2"/>
  <c r="K24" i="2"/>
  <c r="G24" i="2"/>
  <c r="G12" i="2"/>
  <c r="D12" i="2"/>
  <c r="E103" i="2"/>
  <c r="K104" i="2"/>
  <c r="F49" i="2"/>
  <c r="D49" i="2" s="1"/>
  <c r="D18" i="2"/>
  <c r="J100" i="2"/>
  <c r="K18" i="2"/>
  <c r="G18" i="2"/>
  <c r="L96" i="2"/>
  <c r="K64" i="2"/>
  <c r="F7" i="3"/>
  <c r="F31" i="4" s="1"/>
  <c r="I7" i="3"/>
  <c r="I31" i="4" s="1"/>
  <c r="L31" i="3"/>
  <c r="G7" i="3"/>
  <c r="K50" i="2"/>
  <c r="J31" i="3"/>
  <c r="J25" i="3"/>
  <c r="H68" i="2"/>
  <c r="K69" i="2"/>
  <c r="J69" i="2"/>
  <c r="L50" i="2"/>
  <c r="J18" i="3"/>
  <c r="J20" i="3"/>
  <c r="L18" i="3"/>
  <c r="L20" i="3"/>
  <c r="H7" i="3"/>
  <c r="H30" i="4" s="1"/>
  <c r="E44" i="3"/>
  <c r="D44" i="3"/>
  <c r="J38" i="3"/>
  <c r="J104" i="2" l="1"/>
  <c r="E11" i="2"/>
  <c r="F11" i="2"/>
  <c r="D31" i="4"/>
  <c r="F29" i="4"/>
  <c r="F28" i="4" s="1"/>
  <c r="F27" i="4" s="1"/>
  <c r="G31" i="4"/>
  <c r="I29" i="4"/>
  <c r="I28" i="4" s="1"/>
  <c r="I27" i="4" s="1"/>
  <c r="I21" i="4" s="1"/>
  <c r="I20" i="4" s="1"/>
  <c r="I7" i="4" s="1"/>
  <c r="G30" i="4"/>
  <c r="H29" i="4"/>
  <c r="E9" i="2"/>
  <c r="E25" i="4" s="1"/>
  <c r="E24" i="4" s="1"/>
  <c r="J24" i="2"/>
  <c r="K68" i="2"/>
  <c r="G68" i="2"/>
  <c r="J68" i="2" s="1"/>
  <c r="K63" i="2"/>
  <c r="D63" i="2"/>
  <c r="J63" i="2" s="1"/>
  <c r="J12" i="2"/>
  <c r="F9" i="2"/>
  <c r="L11" i="2"/>
  <c r="J103" i="2"/>
  <c r="K103" i="2"/>
  <c r="J18" i="2"/>
  <c r="L49" i="2"/>
  <c r="G49" i="2"/>
  <c r="J49" i="2" s="1"/>
  <c r="K44" i="3"/>
  <c r="E7" i="3"/>
  <c r="E30" i="4" s="1"/>
  <c r="J44" i="3"/>
  <c r="D7" i="3"/>
  <c r="L7" i="3"/>
  <c r="I63" i="3"/>
  <c r="K38" i="3"/>
  <c r="D11" i="2" l="1"/>
  <c r="D9" i="2" s="1"/>
  <c r="H28" i="4"/>
  <c r="G29" i="4"/>
  <c r="D30" i="4"/>
  <c r="E29" i="4"/>
  <c r="D25" i="4"/>
  <c r="L9" i="2"/>
  <c r="F26" i="4"/>
  <c r="E23" i="4"/>
  <c r="F63" i="3"/>
  <c r="D63" i="3"/>
  <c r="J7" i="3"/>
  <c r="K7" i="3"/>
  <c r="E63" i="3"/>
  <c r="K39" i="2"/>
  <c r="H27" i="4" l="1"/>
  <c r="G27" i="4" s="1"/>
  <c r="G28" i="4"/>
  <c r="E28" i="4"/>
  <c r="D29" i="4"/>
  <c r="D26" i="4"/>
  <c r="F24" i="4"/>
  <c r="E22" i="4"/>
  <c r="H36" i="2"/>
  <c r="G39" i="2"/>
  <c r="J39" i="2" s="1"/>
  <c r="G36" i="2" l="1"/>
  <c r="J36" i="2" s="1"/>
  <c r="H11" i="2"/>
  <c r="K36" i="2"/>
  <c r="E27" i="4"/>
  <c r="D27" i="4" s="1"/>
  <c r="D28" i="4"/>
  <c r="F23" i="4"/>
  <c r="D24" i="4"/>
  <c r="G11" i="2" l="1"/>
  <c r="H9" i="2"/>
  <c r="K11" i="2"/>
  <c r="E21" i="4"/>
  <c r="E20" i="4" s="1"/>
  <c r="F22" i="4"/>
  <c r="D23" i="4"/>
  <c r="H25" i="4" l="1"/>
  <c r="H63" i="3"/>
  <c r="K9" i="2"/>
  <c r="G9" i="2"/>
  <c r="J11" i="2"/>
  <c r="F21" i="4"/>
  <c r="D22" i="4"/>
  <c r="E7" i="4"/>
  <c r="G63" i="3" l="1"/>
  <c r="J9" i="2"/>
  <c r="G25" i="4"/>
  <c r="H24" i="4"/>
  <c r="F20" i="4"/>
  <c r="D21" i="4"/>
  <c r="G24" i="4" l="1"/>
  <c r="H23" i="4"/>
  <c r="F7" i="4"/>
  <c r="D20" i="4"/>
  <c r="D7" i="4" s="1"/>
  <c r="G23" i="4" l="1"/>
  <c r="H22" i="4"/>
  <c r="G22" i="4" l="1"/>
  <c r="H21" i="4"/>
  <c r="G21" i="4" l="1"/>
  <c r="H20" i="4"/>
  <c r="G20" i="4" l="1"/>
  <c r="G7" i="4" s="1"/>
  <c r="H7" i="4"/>
</calcChain>
</file>

<file path=xl/sharedStrings.xml><?xml version="1.0" encoding="utf-8"?>
<sst xmlns="http://schemas.openxmlformats.org/spreadsheetml/2006/main" count="728" uniqueCount="447">
  <si>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</si>
  <si>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</si>
  <si>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</si>
  <si>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</si>
  <si>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</si>
  <si>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</si>
  <si>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</si>
  <si>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муници- 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</si>
  <si>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</si>
  <si>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</si>
  <si>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</si>
  <si>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</si>
  <si>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</si>
  <si>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</si>
  <si>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</si>
  <si>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</si>
  <si>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</si>
  <si>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</si>
  <si>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</si>
  <si>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</si>
  <si>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</si>
  <si>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</si>
  <si>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</si>
  <si>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</si>
  <si>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</si>
  <si>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</si>
  <si>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</si>
  <si>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</si>
  <si>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</si>
  <si>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</si>
  <si>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</si>
  <si>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</si>
  <si>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</si>
  <si>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</si>
  <si>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</si>
  <si>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</si>
  <si>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</si>
  <si>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</si>
  <si>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</si>
  <si>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</si>
  <si>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</si>
  <si>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</si>
  <si>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</si>
  <si>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</si>
  <si>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</si>
  <si>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</si>
  <si>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</si>
  <si>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</si>
  <si>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</si>
  <si>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</si>
  <si>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</si>
  <si>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</si>
  <si>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</si>
  <si>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</si>
  <si>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</si>
  <si>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</si>
  <si>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</si>
  <si>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</si>
  <si>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</si>
  <si>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</si>
  <si>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</si>
  <si>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</si>
  <si>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</si>
  <si>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</si>
  <si>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</si>
  <si>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</si>
  <si>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</si>
  <si>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</si>
  <si>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</si>
  <si>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</si>
  <si>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</si>
  <si>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</si>
  <si>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</si>
  <si>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</si>
  <si>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</si>
  <si>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</si>
  <si>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</si>
  <si>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</si>
  <si>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</si>
  <si>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</si>
  <si>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</si>
  <si>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</si>
  <si>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</si>
  <si>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</si>
  <si>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</si>
  <si>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</si>
  <si>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</si>
  <si>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</si>
  <si>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</si>
  <si>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</si>
  <si>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</si>
  <si>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</si>
  <si>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</si>
  <si>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</si>
  <si>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</si>
  <si>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</si>
  <si>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</si>
  <si>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</si>
  <si>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</si>
  <si>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</si>
  <si>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</si>
  <si>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</si>
  <si>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</si>
  <si>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</si>
  <si>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</si>
  <si>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</si>
  <si>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</si>
  <si>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</si>
  <si>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</si>
  <si>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</si>
  <si>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</si>
  <si>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</si>
  <si>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</si>
  <si>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</si>
  <si>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</si>
  <si>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</si>
  <si>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</si>
  <si>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</si>
  <si>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</si>
  <si>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</si>
  <si>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</si>
  <si>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</si>
  <si>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</si>
  <si>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</si>
  <si>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</si>
  <si>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</si>
  <si>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</si>
  <si>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</si>
  <si>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</si>
  <si>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</si>
  <si>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</si>
  <si>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</si>
  <si>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</si>
  <si>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</si>
  <si>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</si>
  <si>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</si>
  <si>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</si>
  <si>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000 2020100000 0000 151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</si>
  <si>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</si>
  <si>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</si>
  <si>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</si>
  <si>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000 2020100105 0000 151</t>
  </si>
  <si>
    <t xml:space="preserve">  Дотации бюджетам городских поселений на выравнивание бюджетной обеспеченности</t>
  </si>
  <si>
    <t xml:space="preserve"> 000 2020100113 0000 151</t>
  </si>
  <si>
    <t xml:space="preserve">  Дотации бюджетам на поддержку мер по обеспечению сбалансированности бюджетов</t>
  </si>
  <si>
    <t xml:space="preserve"> 000 2020100300 0000 151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</si>
  <si>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</si>
  <si>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</si>
  <si>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000 2020200000 0000 151</t>
  </si>
  <si>
    <t xml:space="preserve">  Прочие субсидии</t>
  </si>
  <si>
    <t xml:space="preserve"> 000 2020299900 0000 151</t>
  </si>
  <si>
    <t xml:space="preserve">  Прочие субсидии бюджетам муниципальных районов</t>
  </si>
  <si>
    <t xml:space="preserve"> 000 2020299905 0000 151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</si>
  <si>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</si>
  <si>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</si>
  <si>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000 2020300000 0000 151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</si>
  <si>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</si>
  <si>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000 2020300700 0000 151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</si>
  <si>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</si>
  <si>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000 2020300705 0000 151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</si>
  <si>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</si>
  <si>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000 2020301500 0000 151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</si>
  <si>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</si>
  <si>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000 2020301513 0000 151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</si>
  <si>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</si>
  <si>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000 2020302200 0000 151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</si>
  <si>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</si>
  <si>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000 2020302205 0000 151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</si>
  <si>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</si>
  <si>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000 2020302400 0000 151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</si>
  <si>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</si>
  <si>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000 2020302405 0000 151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</si>
  <si>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</si>
  <si>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000 2020302413 0000 151</t>
  </si>
  <si>
    <t xml:space="preserve">  Субвенции бюджетам на проведение Всероссийской сельскохозяйственной переписи в 2016 году</t>
  </si>
  <si>
    <t xml:space="preserve"> 000 2020312100 0000 151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</si>
  <si>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</si>
  <si>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000 2020312105 0000 151</t>
  </si>
  <si>
    <t xml:space="preserve">  Прочие субвенции</t>
  </si>
  <si>
    <t xml:space="preserve"> 000 2020399900 0000 151</t>
  </si>
  <si>
    <t xml:space="preserve">  Прочие субвенции бюджетам муниципальных районов</t>
  </si>
  <si>
    <t xml:space="preserve"> 000 2020399905 0000 151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</si>
  <si>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</si>
  <si>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</si>
  <si>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</si>
  <si>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</si>
  <si>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000 2020401405 0000 151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</si>
  <si>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</si>
  <si>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000 2020402500 0000 151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</si>
  <si>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</si>
  <si>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000 2020402505 0000 151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</si>
  <si>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</si>
  <si>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</si>
  <si>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</si>
  <si>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</si>
  <si>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</si>
  <si>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000 2190500013 0000 151</t>
  </si>
  <si>
    <t>""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</si>
  <si>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</si>
  <si>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</si>
  <si>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</si>
  <si>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</si>
  <si>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</si>
  <si>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</si>
  <si>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</si>
  <si>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</si>
  <si>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</si>
  <si>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</si>
  <si>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</si>
  <si>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</si>
  <si>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</si>
  <si>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</si>
  <si>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</si>
  <si>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</si>
  <si>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</si>
  <si>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</si>
  <si>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</si>
  <si>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</si>
  <si>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</si>
  <si>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</si>
  <si>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</si>
  <si>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</si>
  <si>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</si>
  <si>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</si>
  <si>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</si>
  <si>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</si>
  <si>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</si>
  <si>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</si>
  <si>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</si>
  <si>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</si>
  <si>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</si>
  <si>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</si>
  <si>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</si>
  <si>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</si>
  <si>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</si>
  <si>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Сельское хозяйство и рыболовство</t>
  </si>
  <si>
    <t xml:space="preserve"> 000 0405 0000000000 000</t>
  </si>
  <si>
    <t xml:space="preserve">  Лесное хозяйство</t>
  </si>
  <si>
    <t xml:space="preserve"> 000 0407 0000000000 000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</si>
  <si>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</si>
  <si>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</si>
  <si>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</si>
  <si>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</si>
  <si>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</si>
  <si>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</si>
  <si>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</si>
  <si>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</si>
  <si>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</si>
  <si>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</si>
  <si>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</si>
  <si>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</si>
  <si>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</si>
  <si>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</si>
  <si>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</si>
  <si>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</si>
  <si>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</si>
  <si>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</si>
  <si>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</si>
  <si>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</si>
  <si>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</si>
  <si>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</si>
  <si>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</si>
  <si>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</si>
  <si>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</si>
  <si>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</si>
  <si>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</si>
  <si>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</si>
  <si>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</si>
  <si>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</si>
  <si>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</si>
  <si>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</si>
  <si>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</si>
  <si>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</si>
  <si>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Другие вопросы в области социальной политики</t>
  </si>
  <si>
    <t xml:space="preserve"> 000 1006 0000000000 000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</si>
  <si>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</si>
  <si>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</si>
  <si>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</si>
  <si>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</si>
  <si>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</si>
  <si>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</si>
  <si>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</si>
  <si>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</si>
  <si>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</si>
  <si>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</si>
  <si>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</si>
  <si>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</si>
  <si>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Прочие межбюджетные трансферты общего характера</t>
  </si>
  <si>
    <t xml:space="preserve"> 000 1403 0000000000 000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</si>
  <si>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</si>
  <si>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</si>
  <si>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</si>
  <si>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</si>
  <si>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</si>
  <si>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</si>
  <si>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</si>
  <si>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</si>
  <si>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</si>
  <si>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</si>
  <si>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</si>
  <si>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</si>
  <si>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</si>
  <si>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</si>
  <si>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</si>
  <si>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</si>
  <si>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</si>
  <si>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</si>
  <si>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</si>
  <si>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</si>
  <si>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</si>
  <si>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</si>
  <si>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</si>
  <si>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</si>
  <si>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</si>
  <si>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</si>
  <si>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</si>
  <si>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</si>
  <si>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</si>
  <si>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</si>
  <si>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</si>
  <si>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</si>
  <si>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</si>
  <si>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</si>
  <si>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</si>
  <si>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</si>
  <si>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</si>
  <si>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</si>
  <si>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</si>
  <si>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</si>
  <si>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</si>
  <si>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</si>
  <si>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</si>
  <si>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</si>
  <si>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</si>
  <si>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</si>
  <si>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</si>
  <si>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</si>
  <si>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Исполнение</t>
  </si>
  <si>
    <t>консолидированный бюджет района</t>
  </si>
  <si>
    <t>1.Доходы</t>
  </si>
  <si>
    <t>2.Расходы</t>
  </si>
  <si>
    <t>3.Источники финансирования</t>
  </si>
  <si>
    <t>Налог, взимаемый с налогоплательщиков, выбравших в качестве объекта налогооблажения доходы</t>
  </si>
  <si>
    <t>000 105 01011 01 000 110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</si>
  <si>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</si>
  <si>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Минимальный налог, зачисляемый в бюджеты субъектов РФ</t>
  </si>
  <si>
    <t>000 105 01050 01 000 110</t>
  </si>
  <si>
    <t>Налог, взимаемый в связи с применением упрощенной системы налогооблажения</t>
  </si>
  <si>
    <t>000 105 01000 00 000 110</t>
  </si>
  <si>
    <t>Органы внутренних дел</t>
  </si>
  <si>
    <t>000 0302 0000000000 000</t>
  </si>
  <si>
    <t>% исполнения к плану консолидированного бюджета района</t>
  </si>
  <si>
    <t xml:space="preserve">% исполнения к плану бюджета муниципального района </t>
  </si>
  <si>
    <t xml:space="preserve">% исполнения к плану бюджета городских поселений </t>
  </si>
  <si>
    <t>ЗДРАВООХРАНЕНИЕ</t>
  </si>
  <si>
    <t>Другие вопросы в области здравоохранения</t>
  </si>
  <si>
    <t xml:space="preserve"> 000 0900 0000000000 000</t>
  </si>
  <si>
    <t xml:space="preserve"> 000 0909 0000000000 000</t>
  </si>
  <si>
    <t>ОХРАНА ОКРУЖАЮЩЕЙ СРЕДЫ</t>
  </si>
  <si>
    <t>Другие вопросы в области охраны окружающей среды</t>
  </si>
  <si>
    <t xml:space="preserve"> 000 0600 0000000000 000</t>
  </si>
  <si>
    <t xml:space="preserve"> 000 0605 0000000000 000</t>
  </si>
  <si>
    <t>10</t>
  </si>
  <si>
    <t>11</t>
  </si>
  <si>
    <t>12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</si>
  <si>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</si>
  <si>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</si>
  <si>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000 1170105010 0000 180</t>
  </si>
  <si>
    <t xml:space="preserve"> 000 202015002 0000 151</t>
  </si>
  <si>
    <t xml:space="preserve">  Субсидии бюджетам муниципальных районов на реализацию мероприятий по модернизации объектов коммунальной инфраструктуры</t>
  </si>
  <si>
    <t xml:space="preserve"> 000 2022007705 0000 151</t>
  </si>
  <si>
    <t>Другие вопросы в области жилищно-коммунального хозяйства</t>
  </si>
  <si>
    <t xml:space="preserve"> 000 0505 0000000000 000</t>
  </si>
  <si>
    <t xml:space="preserve"> 000 1170105005 0000 180</t>
  </si>
  <si>
    <t>Единый налог, взимаемый с налогоплательщиков, выбравших в качестве объекта налогооблажения доходы, уменьшенные на величину расходов</t>
  </si>
  <si>
    <t>000 105 01022 01 000 110</t>
  </si>
  <si>
    <t>Всего расходов</t>
  </si>
  <si>
    <t xml:space="preserve"> 000 1060103010 0000 110</t>
  </si>
  <si>
    <t xml:space="preserve"> 000 1060604310 0000 110</t>
  </si>
  <si>
    <t xml:space="preserve"> 000 1060601310 0000 110</t>
  </si>
  <si>
    <t xml:space="preserve">  Дополнительное образование</t>
  </si>
  <si>
    <t xml:space="preserve"> 000 0703 0000000000 000</t>
  </si>
  <si>
    <t>Единый налог, взимаемый с налогоплательщиков, выбравших в качестве объекта налогооблажения доходы</t>
  </si>
  <si>
    <t>000 105 01012 01 000 110</t>
  </si>
  <si>
    <t>000 105 0102 1011 000 110</t>
  </si>
  <si>
    <t xml:space="preserve">  Субсидии бюджетам на поддержку отрасли культуры</t>
  </si>
  <si>
    <t xml:space="preserve"> 000 1060603310 0000 110</t>
  </si>
  <si>
    <t xml:space="preserve">  ВОЗВРАТ ОСТАТКОВ СУБСИДИЙ, СУБВЕНЦИЙ ИЗ БЮДЖЕТОВ МУНИЦИПАЛЬНЫХ РАЙОНОВ </t>
  </si>
  <si>
    <t>000 2070503013 0000 180</t>
  </si>
  <si>
    <t xml:space="preserve"> 000 1110503510 0000 120</t>
  </si>
  <si>
    <t>Субвенция на составление списков присяжных заседателей</t>
  </si>
  <si>
    <t xml:space="preserve"> 000 20235120 0000 151</t>
  </si>
  <si>
    <t xml:space="preserve"> 000 2020400000 0000 151</t>
  </si>
  <si>
    <t>000 1004 0000000000 000</t>
  </si>
  <si>
    <t xml:space="preserve"> 000 1401 0000000000 000</t>
  </si>
  <si>
    <t xml:space="preserve"> 000 1050402002 1000 110</t>
  </si>
  <si>
    <t xml:space="preserve"> 000 1050400000 0000 110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</si>
  <si>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</si>
  <si>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</si>
  <si>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</si>
  <si>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</si>
  <si>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</si>
  <si>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</si>
  <si>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</si>
  <si>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000 1160111001 0000 140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</si>
  <si>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</si>
  <si>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</si>
  <si>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</si>
  <si>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</si>
  <si>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</si>
  <si>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</si>
  <si>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</si>
  <si>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</si>
  <si>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</si>
  <si>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</si>
  <si>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</si>
  <si>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</si>
  <si>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</si>
  <si>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</si>
  <si>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</si>
  <si>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000 1160700001 0000 140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</si>
  <si>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</si>
  <si>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</si>
  <si>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</si>
  <si>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000 1160701005 0000 140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</si>
  <si>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</si>
  <si>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</si>
  <si>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</si>
  <si>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 xml:space="preserve"> 000 1161008000 0000 140</t>
  </si>
  <si>
    <t xml:space="preserve">  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</si>
  <si>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 xml:space="preserve"> 000 1161008105 0000 140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</si>
  <si>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</si>
  <si>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</si>
  <si>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</si>
  <si>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</si>
  <si>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</si>
  <si>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</si>
  <si>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</si>
  <si>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000 1161105001 0000 140</t>
  </si>
  <si>
    <t xml:space="preserve"> 000 202025467 05 0000 151</t>
  </si>
  <si>
    <t xml:space="preserve"> 000 2020299913 0000 151</t>
  </si>
  <si>
    <t>Прочиедоходы от компенсации затрат бюджетов муниципальных районов</t>
  </si>
  <si>
    <t xml:space="preserve"> 000 1130299505 0000 130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</si>
  <si>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</si>
  <si>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000 1160105301 0000 140</t>
  </si>
  <si>
    <t xml:space="preserve"> 000 1170505013 0000 180</t>
  </si>
  <si>
    <t xml:space="preserve">СПРАВКА ОБ ИСПОЛНЕНИИ КОНСОЛИДИРОВАННОГО БЮДЖЕТА МАМСКО-ЧУЙСКОГО РАЙОНА ЗА МАРТ 2020 ГОДА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</si>
</sst>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89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</cellStyleXfs>
  <cellXfs count="9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3" applyNumberFormat="1" applyProtection="1">
      <alignment horizontal="left"/>
    </xf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1" xfId="86" applyNumberFormat="1" applyProtection="1">
      <alignment horizontal="center" wrapText="1"/>
    </xf>
    <xf numFmtId="0" fontId="14" fillId="0" borderId="4" xfId="43" applyNumberFormat="1" applyFont="1" applyProtection="1">
      <alignment horizontal="center" vertical="center" wrapText="1"/>
    </xf>
    <xf numFmtId="49" fontId="14" fillId="0" borderId="4" xfId="44" applyNumberFormat="1" applyFont="1" applyProtection="1">
      <alignment horizontal="center" vertical="center" wrapText="1"/>
    </xf>
    <xf numFmtId="49" fontId="14" fillId="0" borderId="8" xfId="45" applyNumberFormat="1" applyFont="1" applyProtection="1">
      <alignment horizontal="center" vertical="center" wrapText="1"/>
    </xf>
    <xf numFmtId="49" fontId="14" fillId="0" borderId="21" xfId="47" applyNumberFormat="1" applyFont="1" applyProtection="1">
      <alignment horizontal="center" wrapText="1"/>
    </xf>
    <xf numFmtId="49" fontId="14" fillId="0" borderId="22" xfId="48" applyNumberFormat="1" applyFont="1" applyProtection="1">
      <alignment horizontal="center"/>
    </xf>
    <xf numFmtId="4" fontId="14" fillId="0" borderId="4" xfId="49" applyNumberFormat="1" applyFont="1" applyProtection="1">
      <alignment horizontal="right"/>
    </xf>
    <xf numFmtId="0" fontId="14" fillId="0" borderId="23" xfId="51" applyNumberFormat="1" applyFont="1" applyProtection="1">
      <alignment horizontal="left" wrapText="1" indent="1"/>
    </xf>
    <xf numFmtId="49" fontId="14" fillId="0" borderId="24" xfId="52" applyNumberFormat="1" applyFont="1" applyProtection="1">
      <alignment horizontal="center" wrapText="1"/>
    </xf>
    <xf numFmtId="49" fontId="14" fillId="0" borderId="25" xfId="53" applyNumberFormat="1" applyFont="1" applyProtection="1">
      <alignment horizontal="center"/>
    </xf>
    <xf numFmtId="0" fontId="14" fillId="0" borderId="26" xfId="55" applyNumberFormat="1" applyFont="1" applyProtection="1">
      <alignment horizontal="left" wrapText="1" indent="2"/>
    </xf>
    <xf numFmtId="49" fontId="14" fillId="0" borderId="27" xfId="56" applyNumberFormat="1" applyFont="1" applyProtection="1">
      <alignment horizontal="center"/>
    </xf>
    <xf numFmtId="49" fontId="14" fillId="0" borderId="28" xfId="57" applyNumberFormat="1" applyFont="1" applyProtection="1">
      <alignment horizontal="center"/>
    </xf>
    <xf numFmtId="4" fontId="14" fillId="0" borderId="28" xfId="58" applyNumberFormat="1" applyFont="1" applyProtection="1">
      <alignment horizontal="right"/>
    </xf>
    <xf numFmtId="0" fontId="15" fillId="0" borderId="1" xfId="1" applyNumberFormat="1" applyFont="1" applyProtection="1"/>
    <xf numFmtId="49" fontId="14" fillId="0" borderId="1" xfId="26" applyNumberFormat="1" applyFont="1" applyProtection="1"/>
    <xf numFmtId="0" fontId="14" fillId="0" borderId="1" xfId="21" applyNumberFormat="1" applyFont="1" applyProtection="1"/>
    <xf numFmtId="0" fontId="14" fillId="0" borderId="1" xfId="5" applyNumberFormat="1" applyFont="1" applyProtection="1"/>
    <xf numFmtId="0" fontId="14" fillId="0" borderId="2" xfId="68" applyNumberFormat="1" applyFont="1" applyProtection="1">
      <alignment horizontal="left"/>
    </xf>
    <xf numFmtId="49" fontId="14" fillId="0" borderId="2" xfId="69" applyNumberFormat="1" applyFont="1" applyProtection="1"/>
    <xf numFmtId="0" fontId="14" fillId="0" borderId="2" xfId="70" applyNumberFormat="1" applyFont="1" applyProtection="1"/>
    <xf numFmtId="0" fontId="14" fillId="0" borderId="2" xfId="71" applyNumberFormat="1" applyFont="1" applyProtection="1"/>
    <xf numFmtId="0" fontId="14" fillId="0" borderId="31" xfId="75" applyNumberFormat="1" applyFont="1" applyProtection="1">
      <alignment horizontal="left" wrapText="1" indent="1"/>
    </xf>
    <xf numFmtId="49" fontId="14" fillId="0" borderId="32" xfId="76" applyNumberFormat="1" applyFont="1" applyProtection="1">
      <alignment horizontal="center" wrapText="1"/>
    </xf>
    <xf numFmtId="49" fontId="14" fillId="0" borderId="4" xfId="77" applyNumberFormat="1" applyFont="1" applyProtection="1">
      <alignment horizontal="center"/>
    </xf>
    <xf numFmtId="0" fontId="14" fillId="0" borderId="33" xfId="79" applyNumberFormat="1" applyFont="1" applyProtection="1"/>
    <xf numFmtId="0" fontId="15" fillId="0" borderId="34" xfId="80" applyNumberFormat="1" applyFont="1" applyProtection="1">
      <alignment horizontal="left" wrapText="1"/>
    </xf>
    <xf numFmtId="0" fontId="14" fillId="0" borderId="35" xfId="81" applyNumberFormat="1" applyFont="1" applyProtection="1">
      <alignment horizontal="center" wrapText="1"/>
    </xf>
    <xf numFmtId="49" fontId="14" fillId="0" borderId="36" xfId="82" applyNumberFormat="1" applyFont="1" applyProtection="1">
      <alignment horizontal="center" wrapText="1"/>
    </xf>
    <xf numFmtId="4" fontId="14" fillId="0" borderId="22" xfId="83" applyNumberFormat="1" applyFont="1" applyProtection="1">
      <alignment horizontal="right"/>
    </xf>
    <xf numFmtId="0" fontId="14" fillId="0" borderId="1" xfId="67" applyNumberFormat="1" applyFont="1" applyBorder="1" applyProtection="1">
      <alignment horizontal="center"/>
    </xf>
    <xf numFmtId="0" fontId="15" fillId="0" borderId="2" xfId="89" applyNumberFormat="1" applyFont="1" applyProtection="1"/>
    <xf numFmtId="49" fontId="14" fillId="0" borderId="2" xfId="90" applyNumberFormat="1" applyFont="1" applyProtection="1">
      <alignment horizontal="left"/>
    </xf>
    <xf numFmtId="0" fontId="14" fillId="0" borderId="38" xfId="91" applyNumberFormat="1" applyFont="1" applyProtection="1">
      <alignment horizontal="left" wrapText="1"/>
    </xf>
    <xf numFmtId="0" fontId="14" fillId="0" borderId="40" xfId="93" applyNumberFormat="1" applyFont="1" applyProtection="1">
      <alignment horizontal="left" wrapText="1"/>
    </xf>
    <xf numFmtId="0" fontId="14" fillId="0" borderId="25" xfId="95" applyNumberFormat="1" applyFont="1" applyProtection="1"/>
    <xf numFmtId="0" fontId="14" fillId="0" borderId="38" xfId="97" applyNumberFormat="1" applyFont="1" applyProtection="1">
      <alignment horizontal="left" wrapText="1" indent="1"/>
    </xf>
    <xf numFmtId="49" fontId="14" fillId="0" borderId="27" xfId="98" applyNumberFormat="1" applyFont="1" applyProtection="1">
      <alignment horizontal="center" wrapText="1"/>
    </xf>
    <xf numFmtId="0" fontId="14" fillId="0" borderId="40" xfId="100" applyNumberFormat="1" applyFont="1" applyProtection="1">
      <alignment horizontal="left" wrapText="1" indent="2"/>
    </xf>
    <xf numFmtId="0" fontId="14" fillId="0" borderId="39" xfId="102" applyNumberFormat="1" applyFont="1" applyProtection="1">
      <alignment horizontal="left" wrapText="1" indent="2"/>
    </xf>
    <xf numFmtId="49" fontId="14" fillId="0" borderId="27" xfId="103" applyNumberFormat="1" applyFont="1" applyProtection="1">
      <alignment horizontal="center" shrinkToFit="1"/>
    </xf>
    <xf numFmtId="49" fontId="14" fillId="0" borderId="28" xfId="104" applyNumberFormat="1" applyFont="1" applyProtection="1">
      <alignment horizontal="center" shrinkToFit="1"/>
    </xf>
    <xf numFmtId="0" fontId="14" fillId="0" borderId="26" xfId="55" applyNumberFormat="1" applyFont="1" applyAlignment="1" applyProtection="1">
      <alignment horizontal="center" wrapText="1"/>
    </xf>
    <xf numFmtId="0" fontId="15" fillId="0" borderId="26" xfId="55" applyNumberFormat="1" applyFont="1" applyProtection="1">
      <alignment horizontal="left" wrapText="1" indent="2"/>
    </xf>
    <xf numFmtId="49" fontId="15" fillId="0" borderId="27" xfId="56" applyNumberFormat="1" applyFont="1" applyProtection="1">
      <alignment horizontal="center"/>
    </xf>
    <xf numFmtId="49" fontId="15" fillId="0" borderId="28" xfId="57" applyNumberFormat="1" applyFont="1" applyProtection="1">
      <alignment horizontal="center"/>
    </xf>
    <xf numFmtId="4" fontId="15" fillId="0" borderId="28" xfId="58" applyNumberFormat="1" applyFont="1" applyProtection="1">
      <alignment horizontal="right"/>
    </xf>
    <xf numFmtId="0" fontId="15" fillId="0" borderId="20" xfId="46" applyNumberFormat="1" applyFont="1" applyProtection="1">
      <alignment horizontal="left" wrapText="1"/>
    </xf>
    <xf numFmtId="49" fontId="15" fillId="0" borderId="21" xfId="47" applyNumberFormat="1" applyFont="1" applyProtection="1">
      <alignment horizontal="center" wrapText="1"/>
    </xf>
    <xf numFmtId="49" fontId="15" fillId="0" borderId="22" xfId="48" applyNumberFormat="1" applyFont="1" applyProtection="1">
      <alignment horizontal="center"/>
    </xf>
    <xf numFmtId="4" fontId="15" fillId="0" borderId="4" xfId="49" applyNumberFormat="1" applyFont="1" applyProtection="1">
      <alignment horizontal="right"/>
    </xf>
    <xf numFmtId="0" fontId="15" fillId="0" borderId="30" xfId="72" applyNumberFormat="1" applyFont="1" applyProtection="1">
      <alignment horizontal="left" wrapText="1"/>
    </xf>
    <xf numFmtId="49" fontId="15" fillId="0" borderId="28" xfId="73" applyNumberFormat="1" applyFont="1" applyProtection="1">
      <alignment horizontal="center" wrapText="1"/>
    </xf>
    <xf numFmtId="0" fontId="16" fillId="0" borderId="26" xfId="55" applyNumberFormat="1" applyFont="1" applyProtection="1">
      <alignment horizontal="left" wrapText="1" indent="2"/>
    </xf>
    <xf numFmtId="49" fontId="16" fillId="0" borderId="27" xfId="56" applyNumberFormat="1" applyFont="1" applyProtection="1">
      <alignment horizontal="center"/>
    </xf>
    <xf numFmtId="49" fontId="16" fillId="0" borderId="28" xfId="57" applyNumberFormat="1" applyFont="1" applyProtection="1">
      <alignment horizontal="center"/>
    </xf>
    <xf numFmtId="4" fontId="16" fillId="0" borderId="28" xfId="58" applyNumberFormat="1" applyFont="1" applyProtection="1">
      <alignment horizontal="right"/>
    </xf>
    <xf numFmtId="4" fontId="17" fillId="0" borderId="28" xfId="58" applyNumberFormat="1" applyFont="1" applyProtection="1">
      <alignment horizontal="right"/>
    </xf>
    <xf numFmtId="0" fontId="4" fillId="0" borderId="54" xfId="5" applyNumberFormat="1" applyBorder="1" applyProtection="1"/>
    <xf numFmtId="4" fontId="14" fillId="0" borderId="28" xfId="58" applyNumberFormat="1" applyFont="1" applyFill="1" applyProtection="1">
      <alignment horizontal="right"/>
    </xf>
    <xf numFmtId="4" fontId="14" fillId="0" borderId="56" xfId="58" applyNumberFormat="1" applyFont="1" applyBorder="1" applyProtection="1">
      <alignment horizontal="right"/>
    </xf>
    <xf numFmtId="49" fontId="15" fillId="0" borderId="57" xfId="56" applyNumberFormat="1" applyFont="1" applyBorder="1" applyProtection="1">
      <alignment horizontal="center"/>
    </xf>
    <xf numFmtId="49" fontId="15" fillId="0" borderId="58" xfId="57" applyNumberFormat="1" applyFont="1" applyBorder="1" applyProtection="1">
      <alignment horizontal="center"/>
    </xf>
    <xf numFmtId="49" fontId="14" fillId="0" borderId="55" xfId="14" applyNumberFormat="1" applyFont="1" applyBorder="1" applyAlignment="1" applyProtection="1">
      <alignment horizontal="center"/>
    </xf>
    <xf numFmtId="49" fontId="14" fillId="0" borderId="55" xfId="52" applyNumberFormat="1" applyFont="1" applyBorder="1" applyAlignment="1" applyProtection="1">
      <alignment horizontal="center"/>
    </xf>
    <xf numFmtId="0" fontId="14" fillId="0" borderId="3" xfId="182" applyNumberFormat="1" applyFont="1" applyFill="1" applyAlignment="1" applyProtection="1">
      <alignment horizontal="left" vertical="top" wrapText="1" indent="2"/>
    </xf>
    <xf numFmtId="0" fontId="4" fillId="0" borderId="13" xfId="17" applyNumberFormat="1" applyAlignment="1" applyProtection="1">
      <alignment horizontal="left" wrapText="1" indent="2"/>
    </xf>
    <xf numFmtId="49" fontId="14" fillId="0" borderId="25" xfId="42" applyFont="1" applyBorder="1" applyAlignment="1" applyProtection="1">
      <alignment horizontal="center" vertical="center" wrapText="1"/>
      <protection locked="0"/>
    </xf>
    <xf numFmtId="49" fontId="14" fillId="0" borderId="28" xfId="42" applyFont="1" applyBorder="1" applyAlignment="1" applyProtection="1">
      <alignment horizontal="center" vertical="center" wrapText="1"/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18" fillId="0" borderId="1" xfId="2" applyNumberFormat="1" applyFont="1" applyBorder="1" applyAlignment="1" applyProtection="1">
      <alignment horizontal="center" wrapText="1"/>
    </xf>
    <xf numFmtId="0" fontId="2" fillId="0" borderId="1" xfId="2" applyNumberFormat="1" applyBorder="1" applyAlignment="1" applyProtection="1">
      <alignment horizontal="center" wrapText="1"/>
    </xf>
    <xf numFmtId="49" fontId="14" fillId="0" borderId="4" xfId="41" applyNumberFormat="1" applyFont="1" applyBorder="1" applyProtection="1">
      <alignment horizontal="center" vertical="center" wrapText="1"/>
    </xf>
    <xf numFmtId="49" fontId="14" fillId="0" borderId="4" xfId="41" applyFont="1" applyBorder="1" applyProtection="1">
      <alignment horizontal="center" vertical="center" wrapText="1"/>
      <protection locked="0"/>
    </xf>
    <xf numFmtId="49" fontId="14" fillId="0" borderId="4" xfId="42" applyNumberFormat="1" applyFont="1" applyBorder="1" applyProtection="1">
      <alignment horizontal="center" vertical="center" wrapText="1"/>
    </xf>
    <xf numFmtId="0" fontId="15" fillId="0" borderId="1" xfId="87" applyNumberFormat="1" applyFont="1" applyBorder="1" applyProtection="1">
      <alignment horizontal="center"/>
    </xf>
    <xf numFmtId="0" fontId="15" fillId="0" borderId="1" xfId="87" applyFont="1" applyBorder="1" applyProtection="1">
      <alignment horizontal="center"/>
      <protection locked="0"/>
    </xf>
  </cellXfs>
  <cellStyles count="189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&#1050;&#1077;&#1081;&#1089;&#1080;&#1089;&#1090;&#1077;&#1084;&#1089;/&#1057;&#1074;&#1086;&#1076;-&#1057;&#1052;&#1040;&#1056;&#1058;/ReportManager/0503317G_20160101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106">
          <cell r="S106" t="str">
            <v xml:space="preserve"> 000 1161012901 0000 140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tabSelected="1" workbookViewId="0">
      <selection activeCell="G9" sqref="G9"/>
    </sheetView>
  </sheetViews>
  <sheetFormatPr defaultRowHeight="15" x14ac:dyDescent="0.25"/>
  <cols>
    <col min="1" max="1" width="41.5703125" style="1" customWidth="1"/>
    <col min="2" max="2" width="8.140625" style="1" customWidth="1"/>
    <col min="3" max="3" width="26.7109375" style="1" customWidth="1"/>
    <col min="4" max="4" width="17.5703125" style="1" customWidth="1"/>
    <col min="5" max="5" width="17" style="1" customWidth="1"/>
    <col min="6" max="6" width="17.7109375" style="1" customWidth="1"/>
    <col min="7" max="7" width="17" style="1" customWidth="1"/>
    <col min="8" max="8" width="16.85546875" style="1" customWidth="1"/>
    <col min="9" max="12" width="15.42578125" style="1" customWidth="1"/>
    <col min="13" max="13" width="9.7109375" style="1" customWidth="1"/>
    <col min="14" max="16384" width="9.140625" style="1"/>
  </cols>
  <sheetData>
    <row r="1" spans="1:13" ht="17.100000000000001" customHeight="1" x14ac:dyDescent="0.25">
      <c r="A1" s="2"/>
      <c r="B1" s="86" t="s">
        <v>446</v>
      </c>
      <c r="C1" s="87"/>
      <c r="D1" s="87"/>
      <c r="E1" s="87"/>
      <c r="F1" s="87"/>
      <c r="G1" s="3"/>
      <c r="H1" s="3"/>
      <c r="I1" s="3"/>
      <c r="J1" s="3"/>
      <c r="K1" s="3"/>
      <c r="L1" s="3"/>
      <c r="M1" s="3"/>
    </row>
    <row r="2" spans="1:13" ht="17.100000000000001" customHeight="1" x14ac:dyDescent="0.25">
      <c r="A2" s="4"/>
      <c r="B2" s="87"/>
      <c r="C2" s="87"/>
      <c r="D2" s="87"/>
      <c r="E2" s="87"/>
      <c r="F2" s="87"/>
      <c r="G2" s="3"/>
      <c r="H2" s="3"/>
      <c r="I2" s="3"/>
      <c r="J2" s="3"/>
      <c r="K2" s="3"/>
      <c r="L2" s="3"/>
      <c r="M2" s="3"/>
    </row>
    <row r="3" spans="1:13" ht="14.1" customHeight="1" x14ac:dyDescent="0.25">
      <c r="A3" s="6"/>
      <c r="B3" s="87"/>
      <c r="C3" s="87"/>
      <c r="D3" s="87"/>
      <c r="E3" s="87"/>
      <c r="F3" s="87"/>
      <c r="G3" s="3"/>
      <c r="H3" s="3"/>
      <c r="I3" s="3"/>
      <c r="J3" s="3"/>
      <c r="K3" s="3"/>
      <c r="L3" s="3"/>
      <c r="M3" s="3"/>
    </row>
    <row r="4" spans="1:13" ht="12.95" customHeight="1" x14ac:dyDescent="0.25">
      <c r="A4" s="3"/>
      <c r="B4" s="3"/>
      <c r="C4" s="3" t="s">
        <v>339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.75" customHeight="1" x14ac:dyDescent="0.25">
      <c r="A5" s="2"/>
      <c r="B5" s="2"/>
      <c r="C5" s="6"/>
      <c r="D5" s="9"/>
      <c r="E5" s="9"/>
      <c r="F5" s="9"/>
      <c r="G5" s="9"/>
      <c r="H5" s="3"/>
      <c r="I5" s="3"/>
      <c r="J5" s="74"/>
      <c r="K5" s="74"/>
      <c r="L5" s="74"/>
      <c r="M5" s="3"/>
    </row>
    <row r="6" spans="1:13" ht="20.25" customHeight="1" x14ac:dyDescent="0.25">
      <c r="A6" s="88" t="s">
        <v>0</v>
      </c>
      <c r="B6" s="88" t="s">
        <v>1</v>
      </c>
      <c r="C6" s="88" t="s">
        <v>2</v>
      </c>
      <c r="D6" s="90" t="s">
        <v>3</v>
      </c>
      <c r="E6" s="85"/>
      <c r="F6" s="85"/>
      <c r="G6" s="85" t="s">
        <v>337</v>
      </c>
      <c r="H6" s="85"/>
      <c r="I6" s="85"/>
      <c r="J6" s="83" t="s">
        <v>351</v>
      </c>
      <c r="K6" s="83" t="s">
        <v>352</v>
      </c>
      <c r="L6" s="83" t="s">
        <v>353</v>
      </c>
      <c r="M6" s="5"/>
    </row>
    <row r="7" spans="1:13" ht="140.44999999999999" customHeight="1" x14ac:dyDescent="0.25">
      <c r="A7" s="89"/>
      <c r="B7" s="89"/>
      <c r="C7" s="89"/>
      <c r="D7" s="17" t="s">
        <v>338</v>
      </c>
      <c r="E7" s="17" t="s">
        <v>7</v>
      </c>
      <c r="F7" s="17" t="s">
        <v>8</v>
      </c>
      <c r="G7" s="17" t="s">
        <v>6</v>
      </c>
      <c r="H7" s="17" t="s">
        <v>7</v>
      </c>
      <c r="I7" s="17" t="s">
        <v>8</v>
      </c>
      <c r="J7" s="84"/>
      <c r="K7" s="84"/>
      <c r="L7" s="84"/>
      <c r="M7" s="5"/>
    </row>
    <row r="8" spans="1:13" ht="11.45" customHeight="1" thickBot="1" x14ac:dyDescent="0.3">
      <c r="A8" s="18" t="s">
        <v>9</v>
      </c>
      <c r="B8" s="18" t="s">
        <v>10</v>
      </c>
      <c r="C8" s="18" t="s">
        <v>11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362</v>
      </c>
      <c r="K8" s="19" t="s">
        <v>363</v>
      </c>
      <c r="L8" s="19" t="s">
        <v>364</v>
      </c>
      <c r="M8" s="5"/>
    </row>
    <row r="9" spans="1:13" ht="15.75" x14ac:dyDescent="0.25">
      <c r="A9" s="63" t="s">
        <v>18</v>
      </c>
      <c r="B9" s="64" t="s">
        <v>19</v>
      </c>
      <c r="C9" s="65" t="s">
        <v>20</v>
      </c>
      <c r="D9" s="66">
        <f t="shared" ref="D9:I9" si="0">D11+D103</f>
        <v>441309995.63999999</v>
      </c>
      <c r="E9" s="66">
        <f t="shared" si="0"/>
        <v>401357795.63999999</v>
      </c>
      <c r="F9" s="66">
        <f t="shared" si="0"/>
        <v>61401700</v>
      </c>
      <c r="G9" s="66">
        <f t="shared" si="0"/>
        <v>88127948.800000012</v>
      </c>
      <c r="H9" s="66">
        <f t="shared" si="0"/>
        <v>81816088.089999989</v>
      </c>
      <c r="I9" s="66">
        <f t="shared" si="0"/>
        <v>11627210.699999999</v>
      </c>
      <c r="J9" s="66">
        <f>G9/D9*100</f>
        <v>19.969624452352232</v>
      </c>
      <c r="K9" s="66">
        <f>H9/E9*100</f>
        <v>20.384825952997151</v>
      </c>
      <c r="L9" s="66">
        <f>I9/F9*100</f>
        <v>18.936300949322248</v>
      </c>
      <c r="M9" s="7"/>
    </row>
    <row r="10" spans="1:13" ht="15.75" x14ac:dyDescent="0.25">
      <c r="A10" s="23" t="s">
        <v>22</v>
      </c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7"/>
    </row>
    <row r="11" spans="1:13" ht="31.5" x14ac:dyDescent="0.25">
      <c r="A11" s="59" t="s">
        <v>23</v>
      </c>
      <c r="B11" s="60" t="s">
        <v>19</v>
      </c>
      <c r="C11" s="61" t="s">
        <v>24</v>
      </c>
      <c r="D11" s="66">
        <f t="shared" ref="D11:D72" si="1">E11+F11</f>
        <v>67570400</v>
      </c>
      <c r="E11" s="66">
        <f>E12+E18+E24+E36+E43+E49+E57+E63+E68+E72+E96</f>
        <v>49990000</v>
      </c>
      <c r="F11" s="66">
        <f>F12+F18+F24+F36+F43+F49+F57+F63+F68+F72+F96</f>
        <v>17580400</v>
      </c>
      <c r="G11" s="66">
        <f t="shared" ref="G11:G90" si="2">H11+I11</f>
        <v>13362446.32</v>
      </c>
      <c r="H11" s="66">
        <f>H12+H18+H24+H36+H43+H49+H57+H63+H68+H72+H96</f>
        <v>10591315.380000001</v>
      </c>
      <c r="I11" s="66">
        <f>I12+I18+I24+I36+I43+I49+I57+I63+I68+I72+I96</f>
        <v>2771130.9399999995</v>
      </c>
      <c r="J11" s="66">
        <f t="shared" ref="J11:L45" si="3">G11/D11*100</f>
        <v>19.775591560801772</v>
      </c>
      <c r="K11" s="66">
        <f t="shared" ref="K11:L45" si="4">H11/E11*100</f>
        <v>21.186868133626728</v>
      </c>
      <c r="L11" s="66">
        <f t="shared" ref="L11:L45" si="5">I11/F11*100</f>
        <v>15.762615981433866</v>
      </c>
      <c r="M11" s="7"/>
    </row>
    <row r="12" spans="1:13" ht="31.5" x14ac:dyDescent="0.25">
      <c r="A12" s="59" t="s">
        <v>25</v>
      </c>
      <c r="B12" s="60" t="s">
        <v>19</v>
      </c>
      <c r="C12" s="61" t="s">
        <v>26</v>
      </c>
      <c r="D12" s="62">
        <f t="shared" si="1"/>
        <v>48670000</v>
      </c>
      <c r="E12" s="62">
        <f>E13</f>
        <v>37364000</v>
      </c>
      <c r="F12" s="62">
        <f>F13</f>
        <v>11306000</v>
      </c>
      <c r="G12" s="66">
        <f t="shared" si="2"/>
        <v>7839858.1999999993</v>
      </c>
      <c r="H12" s="62">
        <f>H13</f>
        <v>5940974.5099999998</v>
      </c>
      <c r="I12" s="62">
        <f>I13</f>
        <v>1898883.69</v>
      </c>
      <c r="J12" s="66">
        <f t="shared" si="3"/>
        <v>16.108194370248611</v>
      </c>
      <c r="K12" s="66">
        <f t="shared" si="4"/>
        <v>15.900263649502195</v>
      </c>
      <c r="L12" s="66">
        <f t="shared" si="5"/>
        <v>16.795362550857952</v>
      </c>
      <c r="M12" s="7"/>
    </row>
    <row r="13" spans="1:13" ht="15.75" x14ac:dyDescent="0.25">
      <c r="A13" s="26" t="s">
        <v>27</v>
      </c>
      <c r="B13" s="27" t="s">
        <v>19</v>
      </c>
      <c r="C13" s="28" t="s">
        <v>28</v>
      </c>
      <c r="D13" s="29">
        <f t="shared" si="1"/>
        <v>48670000</v>
      </c>
      <c r="E13" s="29">
        <f t="shared" ref="E13:I13" si="6">SUM(E14:E17)</f>
        <v>37364000</v>
      </c>
      <c r="F13" s="29">
        <f t="shared" si="6"/>
        <v>11306000</v>
      </c>
      <c r="G13" s="22">
        <f t="shared" si="2"/>
        <v>7839858.1999999993</v>
      </c>
      <c r="H13" s="29">
        <f t="shared" si="6"/>
        <v>5940974.5099999998</v>
      </c>
      <c r="I13" s="29">
        <f t="shared" si="6"/>
        <v>1898883.69</v>
      </c>
      <c r="J13" s="22">
        <f t="shared" si="3"/>
        <v>16.108194370248611</v>
      </c>
      <c r="K13" s="22">
        <f t="shared" si="4"/>
        <v>15.900263649502195</v>
      </c>
      <c r="L13" s="22">
        <f t="shared" si="5"/>
        <v>16.795362550857952</v>
      </c>
      <c r="M13" s="7"/>
    </row>
    <row r="14" spans="1:13" ht="126" x14ac:dyDescent="0.25">
      <c r="A14" s="26" t="s">
        <v>29</v>
      </c>
      <c r="B14" s="27" t="s">
        <v>19</v>
      </c>
      <c r="C14" s="28" t="s">
        <v>30</v>
      </c>
      <c r="D14" s="29">
        <f t="shared" si="1"/>
        <v>48335000</v>
      </c>
      <c r="E14" s="29">
        <v>37054000</v>
      </c>
      <c r="F14" s="29">
        <v>11281000</v>
      </c>
      <c r="G14" s="22">
        <f t="shared" si="2"/>
        <v>7697702.7899999991</v>
      </c>
      <c r="H14" s="29">
        <v>5833231.0199999996</v>
      </c>
      <c r="I14" s="29">
        <v>1864471.77</v>
      </c>
      <c r="J14" s="22">
        <f t="shared" si="3"/>
        <v>15.92573247129409</v>
      </c>
      <c r="K14" s="22">
        <f t="shared" si="4"/>
        <v>15.742513682733305</v>
      </c>
      <c r="L14" s="22">
        <f t="shared" si="5"/>
        <v>16.527539845758355</v>
      </c>
      <c r="M14" s="7"/>
    </row>
    <row r="15" spans="1:13" ht="204.75" x14ac:dyDescent="0.25">
      <c r="A15" s="26" t="s">
        <v>31</v>
      </c>
      <c r="B15" s="27" t="s">
        <v>19</v>
      </c>
      <c r="C15" s="28" t="s">
        <v>32</v>
      </c>
      <c r="D15" s="29">
        <f t="shared" si="1"/>
        <v>100000</v>
      </c>
      <c r="E15" s="29">
        <v>80000</v>
      </c>
      <c r="F15" s="29">
        <v>20000</v>
      </c>
      <c r="G15" s="22">
        <f t="shared" si="2"/>
        <v>-38816.589999999997</v>
      </c>
      <c r="H15" s="29">
        <v>-29406.51</v>
      </c>
      <c r="I15" s="29">
        <v>-9410.08</v>
      </c>
      <c r="J15" s="22">
        <f t="shared" si="3"/>
        <v>-38.816589999999998</v>
      </c>
      <c r="K15" s="22">
        <f t="shared" si="4"/>
        <v>-36.758137499999997</v>
      </c>
      <c r="L15" s="22">
        <f t="shared" si="5"/>
        <v>-47.050399999999996</v>
      </c>
      <c r="M15" s="7"/>
    </row>
    <row r="16" spans="1:13" ht="78.75" x14ac:dyDescent="0.25">
      <c r="A16" s="26" t="s">
        <v>33</v>
      </c>
      <c r="B16" s="27" t="s">
        <v>19</v>
      </c>
      <c r="C16" s="28" t="s">
        <v>34</v>
      </c>
      <c r="D16" s="29">
        <f t="shared" si="1"/>
        <v>15000</v>
      </c>
      <c r="E16" s="29">
        <v>10000</v>
      </c>
      <c r="F16" s="29">
        <v>5000</v>
      </c>
      <c r="G16" s="22">
        <f t="shared" si="2"/>
        <v>473.13</v>
      </c>
      <c r="H16" s="29">
        <v>408.43</v>
      </c>
      <c r="I16" s="29">
        <v>64.7</v>
      </c>
      <c r="J16" s="22">
        <f t="shared" si="3"/>
        <v>3.1541999999999999</v>
      </c>
      <c r="K16" s="22">
        <f t="shared" si="4"/>
        <v>4.0842999999999998</v>
      </c>
      <c r="L16" s="22">
        <f t="shared" si="5"/>
        <v>1.294</v>
      </c>
      <c r="M16" s="7"/>
    </row>
    <row r="17" spans="1:13" ht="157.5" x14ac:dyDescent="0.25">
      <c r="A17" s="26" t="s">
        <v>35</v>
      </c>
      <c r="B17" s="27" t="s">
        <v>19</v>
      </c>
      <c r="C17" s="28" t="s">
        <v>36</v>
      </c>
      <c r="D17" s="29">
        <f t="shared" si="1"/>
        <v>220000</v>
      </c>
      <c r="E17" s="29">
        <v>220000</v>
      </c>
      <c r="F17" s="29">
        <v>0</v>
      </c>
      <c r="G17" s="22">
        <f t="shared" si="2"/>
        <v>180498.87</v>
      </c>
      <c r="H17" s="29">
        <v>136741.57</v>
      </c>
      <c r="I17" s="29">
        <v>43757.3</v>
      </c>
      <c r="J17" s="22">
        <f t="shared" si="3"/>
        <v>82.044940909090897</v>
      </c>
      <c r="K17" s="22">
        <f t="shared" si="4"/>
        <v>62.155259090909098</v>
      </c>
      <c r="L17" s="22" t="e">
        <f t="shared" si="5"/>
        <v>#DIV/0!</v>
      </c>
      <c r="M17" s="7"/>
    </row>
    <row r="18" spans="1:13" ht="63" x14ac:dyDescent="0.25">
      <c r="A18" s="59" t="s">
        <v>37</v>
      </c>
      <c r="B18" s="60" t="s">
        <v>19</v>
      </c>
      <c r="C18" s="61" t="s">
        <v>38</v>
      </c>
      <c r="D18" s="62">
        <f t="shared" si="1"/>
        <v>2291700</v>
      </c>
      <c r="E18" s="62">
        <f>E19</f>
        <v>118000</v>
      </c>
      <c r="F18" s="62">
        <f>F19</f>
        <v>2173700</v>
      </c>
      <c r="G18" s="66">
        <f t="shared" si="2"/>
        <v>619098.76</v>
      </c>
      <c r="H18" s="62">
        <f>H19</f>
        <v>65168.299999999996</v>
      </c>
      <c r="I18" s="62">
        <f>I19</f>
        <v>553930.46</v>
      </c>
      <c r="J18" s="66">
        <f t="shared" si="3"/>
        <v>27.014825675262905</v>
      </c>
      <c r="K18" s="66">
        <f t="shared" si="4"/>
        <v>55.227372881355933</v>
      </c>
      <c r="L18" s="66">
        <f t="shared" si="5"/>
        <v>25.483298523255275</v>
      </c>
      <c r="M18" s="7"/>
    </row>
    <row r="19" spans="1:13" ht="47.25" x14ac:dyDescent="0.25">
      <c r="A19" s="26" t="s">
        <v>39</v>
      </c>
      <c r="B19" s="27" t="s">
        <v>19</v>
      </c>
      <c r="C19" s="28" t="s">
        <v>40</v>
      </c>
      <c r="D19" s="29">
        <f t="shared" si="1"/>
        <v>2291700</v>
      </c>
      <c r="E19" s="29">
        <f>SUM(E20:E23)</f>
        <v>118000</v>
      </c>
      <c r="F19" s="29">
        <f>SUM(F20:F23)</f>
        <v>2173700</v>
      </c>
      <c r="G19" s="22">
        <f t="shared" si="2"/>
        <v>619098.76</v>
      </c>
      <c r="H19" s="29">
        <f>SUM(H20:H23)</f>
        <v>65168.299999999996</v>
      </c>
      <c r="I19" s="29">
        <f>SUM(I20:I23)</f>
        <v>553930.46</v>
      </c>
      <c r="J19" s="22">
        <f t="shared" si="3"/>
        <v>27.014825675262905</v>
      </c>
      <c r="K19" s="22">
        <f t="shared" si="4"/>
        <v>55.227372881355933</v>
      </c>
      <c r="L19" s="22">
        <f t="shared" si="5"/>
        <v>25.483298523255275</v>
      </c>
      <c r="M19" s="7"/>
    </row>
    <row r="20" spans="1:13" ht="126" x14ac:dyDescent="0.25">
      <c r="A20" s="26" t="s">
        <v>41</v>
      </c>
      <c r="B20" s="27" t="s">
        <v>19</v>
      </c>
      <c r="C20" s="28" t="s">
        <v>42</v>
      </c>
      <c r="D20" s="29">
        <f t="shared" si="1"/>
        <v>864700</v>
      </c>
      <c r="E20" s="29">
        <v>56000</v>
      </c>
      <c r="F20" s="29">
        <v>808700</v>
      </c>
      <c r="G20" s="22">
        <f t="shared" si="2"/>
        <v>280959.59999999998</v>
      </c>
      <c r="H20" s="29">
        <v>29574.7</v>
      </c>
      <c r="I20" s="29">
        <v>251384.9</v>
      </c>
      <c r="J20" s="22">
        <f t="shared" si="3"/>
        <v>32.492147565629701</v>
      </c>
      <c r="K20" s="22">
        <f t="shared" si="4"/>
        <v>52.811964285714282</v>
      </c>
      <c r="L20" s="22">
        <f t="shared" si="5"/>
        <v>31.085062445900828</v>
      </c>
      <c r="M20" s="7"/>
    </row>
    <row r="21" spans="1:13" ht="157.5" x14ac:dyDescent="0.25">
      <c r="A21" s="26" t="s">
        <v>43</v>
      </c>
      <c r="B21" s="27" t="s">
        <v>19</v>
      </c>
      <c r="C21" s="28" t="s">
        <v>44</v>
      </c>
      <c r="D21" s="29">
        <f t="shared" si="1"/>
        <v>102600</v>
      </c>
      <c r="E21" s="29">
        <v>1000</v>
      </c>
      <c r="F21" s="29">
        <v>101600</v>
      </c>
      <c r="G21" s="22">
        <f t="shared" si="2"/>
        <v>1831.57</v>
      </c>
      <c r="H21" s="29">
        <v>192.8</v>
      </c>
      <c r="I21" s="29">
        <v>1638.77</v>
      </c>
      <c r="J21" s="22">
        <f t="shared" si="3"/>
        <v>1.7851559454191031</v>
      </c>
      <c r="K21" s="22">
        <f t="shared" si="4"/>
        <v>19.28</v>
      </c>
      <c r="L21" s="22">
        <f t="shared" si="5"/>
        <v>1.612962598425197</v>
      </c>
      <c r="M21" s="7"/>
    </row>
    <row r="22" spans="1:13" ht="126" x14ac:dyDescent="0.25">
      <c r="A22" s="26" t="s">
        <v>45</v>
      </c>
      <c r="B22" s="27" t="s">
        <v>19</v>
      </c>
      <c r="C22" s="28" t="s">
        <v>46</v>
      </c>
      <c r="D22" s="29">
        <f t="shared" si="1"/>
        <v>1473300</v>
      </c>
      <c r="E22" s="29">
        <v>70000</v>
      </c>
      <c r="F22" s="29">
        <v>1403300</v>
      </c>
      <c r="G22" s="22">
        <f t="shared" si="2"/>
        <v>394341.75</v>
      </c>
      <c r="H22" s="29">
        <v>41509.67</v>
      </c>
      <c r="I22" s="29">
        <v>352832.08</v>
      </c>
      <c r="J22" s="22">
        <f t="shared" si="3"/>
        <v>26.765882712278561</v>
      </c>
      <c r="K22" s="22">
        <f t="shared" si="4"/>
        <v>59.299528571428574</v>
      </c>
      <c r="L22" s="22">
        <f t="shared" si="5"/>
        <v>25.143025725076605</v>
      </c>
      <c r="M22" s="7"/>
    </row>
    <row r="23" spans="1:13" ht="126" x14ac:dyDescent="0.25">
      <c r="A23" s="26" t="s">
        <v>47</v>
      </c>
      <c r="B23" s="27" t="s">
        <v>19</v>
      </c>
      <c r="C23" s="28" t="s">
        <v>48</v>
      </c>
      <c r="D23" s="29">
        <f t="shared" si="1"/>
        <v>-148900</v>
      </c>
      <c r="E23" s="29">
        <v>-9000</v>
      </c>
      <c r="F23" s="29">
        <v>-139900</v>
      </c>
      <c r="G23" s="22">
        <f t="shared" si="2"/>
        <v>-58034.16</v>
      </c>
      <c r="H23" s="29">
        <v>-6108.87</v>
      </c>
      <c r="I23" s="29">
        <v>-51925.29</v>
      </c>
      <c r="J23" s="22">
        <f t="shared" si="3"/>
        <v>38.975258562793826</v>
      </c>
      <c r="K23" s="22">
        <f t="shared" si="4"/>
        <v>67.876333333333321</v>
      </c>
      <c r="L23" s="22">
        <f t="shared" si="5"/>
        <v>37.116004288777695</v>
      </c>
      <c r="M23" s="7"/>
    </row>
    <row r="24" spans="1:13" ht="31.5" x14ac:dyDescent="0.25">
      <c r="A24" s="59" t="s">
        <v>49</v>
      </c>
      <c r="B24" s="60" t="s">
        <v>19</v>
      </c>
      <c r="C24" s="61" t="s">
        <v>50</v>
      </c>
      <c r="D24" s="62">
        <f t="shared" si="1"/>
        <v>2361000</v>
      </c>
      <c r="E24" s="62">
        <f>E25+E31+E34</f>
        <v>2361000</v>
      </c>
      <c r="F24" s="62">
        <f>F25+F31+F34</f>
        <v>0</v>
      </c>
      <c r="G24" s="66">
        <f t="shared" si="2"/>
        <v>408096.86</v>
      </c>
      <c r="H24" s="62">
        <f>H25+H31+H34</f>
        <v>408096.86</v>
      </c>
      <c r="I24" s="62">
        <f>I25+I31+I34</f>
        <v>0</v>
      </c>
      <c r="J24" s="66">
        <f t="shared" si="3"/>
        <v>17.284915713680643</v>
      </c>
      <c r="K24" s="66">
        <f t="shared" si="4"/>
        <v>17.284915713680643</v>
      </c>
      <c r="L24" s="66" t="e">
        <f t="shared" si="5"/>
        <v>#DIV/0!</v>
      </c>
      <c r="M24" s="7"/>
    </row>
    <row r="25" spans="1:13" ht="47.25" x14ac:dyDescent="0.25">
      <c r="A25" s="58" t="s">
        <v>347</v>
      </c>
      <c r="B25" s="27" t="s">
        <v>19</v>
      </c>
      <c r="C25" s="28" t="s">
        <v>348</v>
      </c>
      <c r="D25" s="29">
        <f t="shared" si="1"/>
        <v>961000</v>
      </c>
      <c r="E25" s="29">
        <f>SUM(E26:E30)</f>
        <v>961000</v>
      </c>
      <c r="F25" s="29">
        <f>SUM(F26:F30)</f>
        <v>0</v>
      </c>
      <c r="G25" s="22">
        <f t="shared" si="2"/>
        <v>13216.91</v>
      </c>
      <c r="H25" s="29">
        <f>SUM(H26:H30)</f>
        <v>13216.91</v>
      </c>
      <c r="I25" s="29">
        <v>0</v>
      </c>
      <c r="J25" s="22">
        <f t="shared" si="3"/>
        <v>1.3753288241415191</v>
      </c>
      <c r="K25" s="22">
        <f t="shared" si="4"/>
        <v>1.3753288241415191</v>
      </c>
      <c r="L25" s="22" t="e">
        <f t="shared" si="5"/>
        <v>#DIV/0!</v>
      </c>
      <c r="M25" s="7"/>
    </row>
    <row r="26" spans="1:13" ht="63" x14ac:dyDescent="0.25">
      <c r="A26" s="58" t="s">
        <v>342</v>
      </c>
      <c r="B26" s="27" t="s">
        <v>19</v>
      </c>
      <c r="C26" s="28" t="s">
        <v>343</v>
      </c>
      <c r="D26" s="29">
        <f t="shared" si="1"/>
        <v>707000</v>
      </c>
      <c r="E26" s="29">
        <v>707000</v>
      </c>
      <c r="F26" s="29">
        <v>0</v>
      </c>
      <c r="G26" s="22">
        <f t="shared" si="2"/>
        <v>2647.01</v>
      </c>
      <c r="H26" s="29">
        <v>2647.01</v>
      </c>
      <c r="I26" s="29">
        <v>0</v>
      </c>
      <c r="J26" s="22">
        <f t="shared" si="3"/>
        <v>0.37440028288543142</v>
      </c>
      <c r="K26" s="22">
        <f t="shared" si="4"/>
        <v>0.37440028288543142</v>
      </c>
      <c r="L26" s="22" t="e">
        <f t="shared" si="5"/>
        <v>#DIV/0!</v>
      </c>
      <c r="M26" s="7"/>
    </row>
    <row r="27" spans="1:13" ht="63" x14ac:dyDescent="0.25">
      <c r="A27" s="58" t="s">
        <v>382</v>
      </c>
      <c r="B27" s="27" t="s">
        <v>19</v>
      </c>
      <c r="C27" s="28" t="s">
        <v>383</v>
      </c>
      <c r="D27" s="29">
        <f t="shared" si="1"/>
        <v>0</v>
      </c>
      <c r="E27" s="29"/>
      <c r="F27" s="29"/>
      <c r="G27" s="22">
        <f t="shared" si="2"/>
        <v>0</v>
      </c>
      <c r="H27" s="29"/>
      <c r="I27" s="29"/>
      <c r="J27" s="22" t="e">
        <f t="shared" si="3"/>
        <v>#DIV/0!</v>
      </c>
      <c r="K27" s="22" t="e">
        <f t="shared" si="4"/>
        <v>#DIV/0!</v>
      </c>
      <c r="L27" s="22" t="e">
        <f t="shared" si="4"/>
        <v>#DIV/0!</v>
      </c>
      <c r="M27" s="7"/>
    </row>
    <row r="28" spans="1:13" ht="78.75" x14ac:dyDescent="0.25">
      <c r="A28" s="58" t="s">
        <v>344</v>
      </c>
      <c r="B28" s="27" t="s">
        <v>19</v>
      </c>
      <c r="C28" s="28" t="s">
        <v>384</v>
      </c>
      <c r="D28" s="29">
        <f t="shared" si="1"/>
        <v>254000</v>
      </c>
      <c r="E28" s="29">
        <v>254000</v>
      </c>
      <c r="F28" s="29">
        <v>0</v>
      </c>
      <c r="G28" s="22">
        <f t="shared" si="2"/>
        <v>10569.9</v>
      </c>
      <c r="H28" s="29">
        <v>10569.9</v>
      </c>
      <c r="I28" s="29">
        <v>0</v>
      </c>
      <c r="J28" s="22">
        <f t="shared" si="3"/>
        <v>4.1613779527559052</v>
      </c>
      <c r="K28" s="22">
        <f t="shared" si="4"/>
        <v>4.1613779527559052</v>
      </c>
      <c r="L28" s="22" t="e">
        <f t="shared" si="5"/>
        <v>#DIV/0!</v>
      </c>
      <c r="M28" s="7"/>
    </row>
    <row r="29" spans="1:13" ht="78.75" x14ac:dyDescent="0.25">
      <c r="A29" s="58" t="s">
        <v>374</v>
      </c>
      <c r="B29" s="27" t="s">
        <v>19</v>
      </c>
      <c r="C29" s="28" t="s">
        <v>375</v>
      </c>
      <c r="D29" s="29">
        <f t="shared" si="1"/>
        <v>0</v>
      </c>
      <c r="E29" s="29">
        <v>0</v>
      </c>
      <c r="F29" s="29">
        <v>0</v>
      </c>
      <c r="G29" s="22">
        <f t="shared" si="2"/>
        <v>0</v>
      </c>
      <c r="H29" s="29">
        <v>0</v>
      </c>
      <c r="I29" s="29">
        <v>0</v>
      </c>
      <c r="J29" s="22" t="e">
        <f t="shared" si="3"/>
        <v>#DIV/0!</v>
      </c>
      <c r="K29" s="22" t="e">
        <f t="shared" si="3"/>
        <v>#DIV/0!</v>
      </c>
      <c r="L29" s="22" t="e">
        <f t="shared" si="3"/>
        <v>#DIV/0!</v>
      </c>
      <c r="M29" s="7"/>
    </row>
    <row r="30" spans="1:13" ht="31.5" x14ac:dyDescent="0.25">
      <c r="A30" s="58" t="s">
        <v>345</v>
      </c>
      <c r="B30" s="27" t="s">
        <v>19</v>
      </c>
      <c r="C30" s="28" t="s">
        <v>346</v>
      </c>
      <c r="D30" s="29">
        <f t="shared" si="1"/>
        <v>0</v>
      </c>
      <c r="E30" s="29"/>
      <c r="F30" s="29">
        <v>0</v>
      </c>
      <c r="G30" s="22">
        <f t="shared" si="2"/>
        <v>0</v>
      </c>
      <c r="H30" s="29"/>
      <c r="I30" s="29">
        <v>0</v>
      </c>
      <c r="J30" s="22" t="e">
        <f t="shared" si="3"/>
        <v>#DIV/0!</v>
      </c>
      <c r="K30" s="22" t="e">
        <f t="shared" si="4"/>
        <v>#DIV/0!</v>
      </c>
      <c r="L30" s="22" t="e">
        <f t="shared" si="5"/>
        <v>#DIV/0!</v>
      </c>
      <c r="M30" s="7"/>
    </row>
    <row r="31" spans="1:13" ht="31.5" x14ac:dyDescent="0.25">
      <c r="A31" s="26" t="s">
        <v>51</v>
      </c>
      <c r="B31" s="27" t="s">
        <v>19</v>
      </c>
      <c r="C31" s="28" t="s">
        <v>52</v>
      </c>
      <c r="D31" s="29">
        <f t="shared" si="1"/>
        <v>1400000</v>
      </c>
      <c r="E31" s="29">
        <f>E32+E33</f>
        <v>1400000</v>
      </c>
      <c r="F31" s="29">
        <f>F32+F33</f>
        <v>0</v>
      </c>
      <c r="G31" s="22">
        <f t="shared" si="2"/>
        <v>385879.95</v>
      </c>
      <c r="H31" s="29">
        <f>H32+H33</f>
        <v>385879.95</v>
      </c>
      <c r="I31" s="29">
        <f>I32+I33</f>
        <v>0</v>
      </c>
      <c r="J31" s="22">
        <f t="shared" si="3"/>
        <v>27.562853571428576</v>
      </c>
      <c r="K31" s="22">
        <f t="shared" si="4"/>
        <v>27.562853571428576</v>
      </c>
      <c r="L31" s="22" t="e">
        <f t="shared" si="5"/>
        <v>#DIV/0!</v>
      </c>
      <c r="M31" s="7"/>
    </row>
    <row r="32" spans="1:13" ht="31.5" x14ac:dyDescent="0.25">
      <c r="A32" s="26" t="s">
        <v>51</v>
      </c>
      <c r="B32" s="27" t="s">
        <v>19</v>
      </c>
      <c r="C32" s="28" t="s">
        <v>53</v>
      </c>
      <c r="D32" s="29">
        <f t="shared" si="1"/>
        <v>1400000</v>
      </c>
      <c r="E32" s="29">
        <v>1400000</v>
      </c>
      <c r="F32" s="29">
        <v>0</v>
      </c>
      <c r="G32" s="22">
        <f t="shared" si="2"/>
        <v>385879.95</v>
      </c>
      <c r="H32" s="29">
        <v>385879.95</v>
      </c>
      <c r="I32" s="29">
        <v>0</v>
      </c>
      <c r="J32" s="22">
        <f t="shared" si="3"/>
        <v>27.562853571428576</v>
      </c>
      <c r="K32" s="22">
        <f t="shared" si="4"/>
        <v>27.562853571428576</v>
      </c>
      <c r="L32" s="22" t="e">
        <f t="shared" si="5"/>
        <v>#DIV/0!</v>
      </c>
      <c r="M32" s="7"/>
    </row>
    <row r="33" spans="1:13" ht="63" x14ac:dyDescent="0.25">
      <c r="A33" s="26" t="s">
        <v>54</v>
      </c>
      <c r="B33" s="27" t="s">
        <v>19</v>
      </c>
      <c r="C33" s="28" t="s">
        <v>55</v>
      </c>
      <c r="D33" s="29">
        <f t="shared" si="1"/>
        <v>0</v>
      </c>
      <c r="E33" s="29"/>
      <c r="F33" s="29"/>
      <c r="G33" s="22">
        <f t="shared" si="2"/>
        <v>0</v>
      </c>
      <c r="H33" s="29"/>
      <c r="I33" s="29"/>
      <c r="J33" s="22" t="e">
        <f t="shared" si="3"/>
        <v>#DIV/0!</v>
      </c>
      <c r="K33" s="22" t="e">
        <f t="shared" si="4"/>
        <v>#DIV/0!</v>
      </c>
      <c r="L33" s="22" t="e">
        <f t="shared" si="5"/>
        <v>#DIV/0!</v>
      </c>
      <c r="M33" s="7"/>
    </row>
    <row r="34" spans="1:13" ht="15.75" x14ac:dyDescent="0.25">
      <c r="A34" s="26"/>
      <c r="B34" s="27" t="s">
        <v>19</v>
      </c>
      <c r="C34" s="28" t="s">
        <v>396</v>
      </c>
      <c r="D34" s="29">
        <f t="shared" si="1"/>
        <v>0</v>
      </c>
      <c r="E34" s="29">
        <f>E35</f>
        <v>0</v>
      </c>
      <c r="F34" s="29">
        <f>F35</f>
        <v>0</v>
      </c>
      <c r="G34" s="22">
        <f t="shared" si="2"/>
        <v>9000</v>
      </c>
      <c r="H34" s="29">
        <f>H35</f>
        <v>9000</v>
      </c>
      <c r="I34" s="29">
        <f>I35</f>
        <v>0</v>
      </c>
      <c r="J34" s="22"/>
      <c r="K34" s="22"/>
      <c r="L34" s="22"/>
      <c r="M34" s="7"/>
    </row>
    <row r="35" spans="1:13" ht="15.75" x14ac:dyDescent="0.25">
      <c r="A35" s="26"/>
      <c r="B35" s="27" t="s">
        <v>19</v>
      </c>
      <c r="C35" s="28" t="s">
        <v>395</v>
      </c>
      <c r="D35" s="29">
        <f>E35+F35</f>
        <v>0</v>
      </c>
      <c r="E35" s="29"/>
      <c r="F35" s="29"/>
      <c r="G35" s="22">
        <f>H35+I35</f>
        <v>9000</v>
      </c>
      <c r="H35" s="29">
        <v>9000</v>
      </c>
      <c r="I35" s="29"/>
      <c r="J35" s="22" t="e">
        <f t="shared" si="3"/>
        <v>#DIV/0!</v>
      </c>
      <c r="K35" s="22"/>
      <c r="L35" s="22"/>
      <c r="M35" s="7"/>
    </row>
    <row r="36" spans="1:13" ht="15.75" x14ac:dyDescent="0.25">
      <c r="A36" s="59" t="s">
        <v>56</v>
      </c>
      <c r="B36" s="60" t="s">
        <v>19</v>
      </c>
      <c r="C36" s="61" t="s">
        <v>57</v>
      </c>
      <c r="D36" s="62">
        <f t="shared" si="1"/>
        <v>1239000</v>
      </c>
      <c r="E36" s="62">
        <f>E37+E39</f>
        <v>0</v>
      </c>
      <c r="F36" s="62">
        <f>F37+F39</f>
        <v>1239000</v>
      </c>
      <c r="G36" s="66">
        <f t="shared" si="2"/>
        <v>216381.55</v>
      </c>
      <c r="H36" s="62">
        <f>H37+H39</f>
        <v>0</v>
      </c>
      <c r="I36" s="62">
        <f>I37+I39</f>
        <v>216381.55</v>
      </c>
      <c r="J36" s="66">
        <f t="shared" si="3"/>
        <v>17.46420903954802</v>
      </c>
      <c r="K36" s="66" t="e">
        <f t="shared" si="4"/>
        <v>#DIV/0!</v>
      </c>
      <c r="L36" s="66">
        <f t="shared" si="5"/>
        <v>17.46420903954802</v>
      </c>
      <c r="M36" s="7"/>
    </row>
    <row r="37" spans="1:13" ht="15.75" x14ac:dyDescent="0.25">
      <c r="A37" s="26" t="s">
        <v>58</v>
      </c>
      <c r="B37" s="27" t="s">
        <v>19</v>
      </c>
      <c r="C37" s="28" t="s">
        <v>59</v>
      </c>
      <c r="D37" s="29">
        <f t="shared" si="1"/>
        <v>400000</v>
      </c>
      <c r="E37" s="29">
        <f>E38</f>
        <v>0</v>
      </c>
      <c r="F37" s="29">
        <f>F38</f>
        <v>400000</v>
      </c>
      <c r="G37" s="66">
        <f t="shared" si="2"/>
        <v>46409.84</v>
      </c>
      <c r="H37" s="29">
        <f>H38</f>
        <v>0</v>
      </c>
      <c r="I37" s="29">
        <f>I38</f>
        <v>46409.84</v>
      </c>
      <c r="J37" s="22">
        <f t="shared" si="3"/>
        <v>11.602459999999999</v>
      </c>
      <c r="K37" s="22" t="e">
        <f t="shared" si="4"/>
        <v>#DIV/0!</v>
      </c>
      <c r="L37" s="22">
        <f t="shared" si="5"/>
        <v>11.602459999999999</v>
      </c>
      <c r="M37" s="7"/>
    </row>
    <row r="38" spans="1:13" ht="78.75" x14ac:dyDescent="0.25">
      <c r="A38" s="26" t="s">
        <v>60</v>
      </c>
      <c r="B38" s="27" t="s">
        <v>19</v>
      </c>
      <c r="C38" s="28" t="s">
        <v>377</v>
      </c>
      <c r="D38" s="29">
        <f t="shared" si="1"/>
        <v>400000</v>
      </c>
      <c r="E38" s="29"/>
      <c r="F38" s="29">
        <v>400000</v>
      </c>
      <c r="G38" s="22">
        <f t="shared" si="2"/>
        <v>46409.84</v>
      </c>
      <c r="H38" s="29"/>
      <c r="I38" s="29">
        <v>46409.84</v>
      </c>
      <c r="J38" s="22">
        <f t="shared" si="3"/>
        <v>11.602459999999999</v>
      </c>
      <c r="K38" s="22" t="e">
        <f t="shared" si="4"/>
        <v>#DIV/0!</v>
      </c>
      <c r="L38" s="22">
        <f t="shared" si="5"/>
        <v>11.602459999999999</v>
      </c>
      <c r="M38" s="7"/>
    </row>
    <row r="39" spans="1:13" ht="15.75" x14ac:dyDescent="0.25">
      <c r="A39" s="26" t="s">
        <v>61</v>
      </c>
      <c r="B39" s="27" t="s">
        <v>19</v>
      </c>
      <c r="C39" s="28" t="s">
        <v>62</v>
      </c>
      <c r="D39" s="29">
        <f t="shared" si="1"/>
        <v>839000</v>
      </c>
      <c r="E39" s="29">
        <f>E40+E41+E42</f>
        <v>0</v>
      </c>
      <c r="F39" s="29">
        <f>F40+F41+F42</f>
        <v>839000</v>
      </c>
      <c r="G39" s="22">
        <f t="shared" si="2"/>
        <v>169971.71</v>
      </c>
      <c r="H39" s="29">
        <f>H40+H41+H42</f>
        <v>0</v>
      </c>
      <c r="I39" s="29">
        <f>I40+I41+I42</f>
        <v>169971.71</v>
      </c>
      <c r="J39" s="22">
        <f t="shared" si="3"/>
        <v>20.25884505363528</v>
      </c>
      <c r="K39" s="22" t="e">
        <f t="shared" si="4"/>
        <v>#DIV/0!</v>
      </c>
      <c r="L39" s="22">
        <f t="shared" si="5"/>
        <v>20.25884505363528</v>
      </c>
      <c r="M39" s="7"/>
    </row>
    <row r="40" spans="1:13" ht="63" x14ac:dyDescent="0.25">
      <c r="A40" s="26" t="s">
        <v>63</v>
      </c>
      <c r="B40" s="27" t="s">
        <v>19</v>
      </c>
      <c r="C40" s="28" t="s">
        <v>379</v>
      </c>
      <c r="D40" s="29">
        <f t="shared" si="1"/>
        <v>699000</v>
      </c>
      <c r="E40" s="29"/>
      <c r="F40" s="29">
        <v>699000</v>
      </c>
      <c r="G40" s="22">
        <f t="shared" si="2"/>
        <v>163554.5</v>
      </c>
      <c r="H40" s="29"/>
      <c r="I40" s="29">
        <v>163554.5</v>
      </c>
      <c r="J40" s="22">
        <f t="shared" si="3"/>
        <v>23.398354792560802</v>
      </c>
      <c r="K40" s="22" t="e">
        <f t="shared" si="4"/>
        <v>#DIV/0!</v>
      </c>
      <c r="L40" s="22">
        <f t="shared" si="5"/>
        <v>23.398354792560802</v>
      </c>
      <c r="M40" s="7"/>
    </row>
    <row r="41" spans="1:13" ht="15.75" x14ac:dyDescent="0.25">
      <c r="A41" s="26"/>
      <c r="B41" s="27" t="s">
        <v>19</v>
      </c>
      <c r="C41" s="28" t="s">
        <v>386</v>
      </c>
      <c r="D41" s="29">
        <f t="shared" si="1"/>
        <v>0</v>
      </c>
      <c r="E41" s="29"/>
      <c r="F41" s="29"/>
      <c r="G41" s="22">
        <f t="shared" si="2"/>
        <v>0</v>
      </c>
      <c r="H41" s="29"/>
      <c r="I41" s="29"/>
      <c r="J41" s="22" t="e">
        <f t="shared" si="3"/>
        <v>#DIV/0!</v>
      </c>
      <c r="K41" s="22"/>
      <c r="L41" s="22"/>
      <c r="M41" s="7"/>
    </row>
    <row r="42" spans="1:13" ht="63" x14ac:dyDescent="0.25">
      <c r="A42" s="26" t="s">
        <v>64</v>
      </c>
      <c r="B42" s="27" t="s">
        <v>19</v>
      </c>
      <c r="C42" s="28" t="s">
        <v>378</v>
      </c>
      <c r="D42" s="29">
        <f t="shared" si="1"/>
        <v>140000</v>
      </c>
      <c r="E42" s="29"/>
      <c r="F42" s="29">
        <v>140000</v>
      </c>
      <c r="G42" s="22">
        <f t="shared" si="2"/>
        <v>6417.21</v>
      </c>
      <c r="H42" s="29"/>
      <c r="I42" s="29">
        <v>6417.21</v>
      </c>
      <c r="J42" s="22">
        <f t="shared" si="3"/>
        <v>4.5837214285714287</v>
      </c>
      <c r="K42" s="22" t="e">
        <f t="shared" si="4"/>
        <v>#DIV/0!</v>
      </c>
      <c r="L42" s="22">
        <f t="shared" si="5"/>
        <v>4.5837214285714287</v>
      </c>
      <c r="M42" s="7"/>
    </row>
    <row r="43" spans="1:13" ht="31.5" x14ac:dyDescent="0.25">
      <c r="A43" s="59" t="s">
        <v>65</v>
      </c>
      <c r="B43" s="60" t="s">
        <v>19</v>
      </c>
      <c r="C43" s="61" t="s">
        <v>66</v>
      </c>
      <c r="D43" s="62">
        <f t="shared" si="1"/>
        <v>979000</v>
      </c>
      <c r="E43" s="62">
        <f>E44+E46</f>
        <v>979000</v>
      </c>
      <c r="F43" s="62">
        <f>F44+F46</f>
        <v>0</v>
      </c>
      <c r="G43" s="66">
        <f t="shared" si="2"/>
        <v>210961.94</v>
      </c>
      <c r="H43" s="62">
        <f>H44+H46</f>
        <v>210961.94</v>
      </c>
      <c r="I43" s="62">
        <f>I44+I46</f>
        <v>0</v>
      </c>
      <c r="J43" s="66">
        <f t="shared" si="3"/>
        <v>21.548717058222678</v>
      </c>
      <c r="K43" s="66">
        <f t="shared" si="4"/>
        <v>21.548717058222678</v>
      </c>
      <c r="L43" s="66" t="e">
        <f t="shared" si="5"/>
        <v>#DIV/0!</v>
      </c>
      <c r="M43" s="7"/>
    </row>
    <row r="44" spans="1:13" ht="47.25" x14ac:dyDescent="0.25">
      <c r="A44" s="26" t="s">
        <v>67</v>
      </c>
      <c r="B44" s="27" t="s">
        <v>19</v>
      </c>
      <c r="C44" s="28" t="s">
        <v>68</v>
      </c>
      <c r="D44" s="29">
        <f t="shared" si="1"/>
        <v>784000</v>
      </c>
      <c r="E44" s="29">
        <f>E45</f>
        <v>784000</v>
      </c>
      <c r="F44" s="29">
        <f>F45</f>
        <v>0</v>
      </c>
      <c r="G44" s="22">
        <f t="shared" si="2"/>
        <v>210961.94</v>
      </c>
      <c r="H44" s="29">
        <f>H45</f>
        <v>210961.94</v>
      </c>
      <c r="I44" s="29">
        <f>I45</f>
        <v>0</v>
      </c>
      <c r="J44" s="22">
        <f t="shared" si="3"/>
        <v>26.908410714285715</v>
      </c>
      <c r="K44" s="22">
        <f t="shared" si="4"/>
        <v>26.908410714285715</v>
      </c>
      <c r="L44" s="22" t="e">
        <f t="shared" si="5"/>
        <v>#DIV/0!</v>
      </c>
      <c r="M44" s="7"/>
    </row>
    <row r="45" spans="1:13" ht="78.75" x14ac:dyDescent="0.25">
      <c r="A45" s="26" t="s">
        <v>69</v>
      </c>
      <c r="B45" s="27" t="s">
        <v>19</v>
      </c>
      <c r="C45" s="28" t="s">
        <v>70</v>
      </c>
      <c r="D45" s="29">
        <f t="shared" si="1"/>
        <v>784000</v>
      </c>
      <c r="E45" s="29">
        <v>784000</v>
      </c>
      <c r="F45" s="29"/>
      <c r="G45" s="22">
        <f t="shared" si="2"/>
        <v>210961.94</v>
      </c>
      <c r="H45" s="29">
        <v>210961.94</v>
      </c>
      <c r="I45" s="29"/>
      <c r="J45" s="22">
        <f t="shared" si="3"/>
        <v>26.908410714285715</v>
      </c>
      <c r="K45" s="22">
        <f t="shared" si="4"/>
        <v>26.908410714285715</v>
      </c>
      <c r="L45" s="22" t="e">
        <f t="shared" si="5"/>
        <v>#DIV/0!</v>
      </c>
      <c r="M45" s="7"/>
    </row>
    <row r="46" spans="1:13" ht="63" x14ac:dyDescent="0.25">
      <c r="A46" s="26" t="s">
        <v>71</v>
      </c>
      <c r="B46" s="27" t="s">
        <v>19</v>
      </c>
      <c r="C46" s="28" t="s">
        <v>72</v>
      </c>
      <c r="D46" s="29">
        <f t="shared" si="1"/>
        <v>195000</v>
      </c>
      <c r="E46" s="29">
        <f>E47</f>
        <v>195000</v>
      </c>
      <c r="F46" s="29">
        <f>F47</f>
        <v>0</v>
      </c>
      <c r="G46" s="22">
        <f t="shared" si="2"/>
        <v>0</v>
      </c>
      <c r="H46" s="29">
        <f>H47</f>
        <v>0</v>
      </c>
      <c r="I46" s="29">
        <f>I47</f>
        <v>0</v>
      </c>
      <c r="J46" s="22">
        <f t="shared" ref="J46:J93" si="7">G46/D46*100</f>
        <v>0</v>
      </c>
      <c r="K46" s="22">
        <f t="shared" ref="K46:K93" si="8">H46/E46*100</f>
        <v>0</v>
      </c>
      <c r="L46" s="22" t="e">
        <f t="shared" ref="L46:L93" si="9">I46/F46*100</f>
        <v>#DIV/0!</v>
      </c>
      <c r="M46" s="7"/>
    </row>
    <row r="47" spans="1:13" ht="110.25" x14ac:dyDescent="0.25">
      <c r="A47" s="26" t="s">
        <v>73</v>
      </c>
      <c r="B47" s="27" t="s">
        <v>19</v>
      </c>
      <c r="C47" s="28" t="s">
        <v>74</v>
      </c>
      <c r="D47" s="29">
        <f t="shared" si="1"/>
        <v>195000</v>
      </c>
      <c r="E47" s="29">
        <f>E48</f>
        <v>195000</v>
      </c>
      <c r="F47" s="29">
        <f>F48</f>
        <v>0</v>
      </c>
      <c r="G47" s="22">
        <f t="shared" si="2"/>
        <v>0</v>
      </c>
      <c r="H47" s="29">
        <f>H48</f>
        <v>0</v>
      </c>
      <c r="I47" s="29">
        <f>I48</f>
        <v>0</v>
      </c>
      <c r="J47" s="22">
        <f t="shared" si="7"/>
        <v>0</v>
      </c>
      <c r="K47" s="22">
        <f t="shared" si="8"/>
        <v>0</v>
      </c>
      <c r="L47" s="22" t="e">
        <f t="shared" si="9"/>
        <v>#DIV/0!</v>
      </c>
      <c r="M47" s="7"/>
    </row>
    <row r="48" spans="1:13" ht="126" x14ac:dyDescent="0.25">
      <c r="A48" s="26" t="s">
        <v>75</v>
      </c>
      <c r="B48" s="27" t="s">
        <v>19</v>
      </c>
      <c r="C48" s="28" t="s">
        <v>76</v>
      </c>
      <c r="D48" s="29">
        <f t="shared" si="1"/>
        <v>195000</v>
      </c>
      <c r="E48" s="29">
        <v>195000</v>
      </c>
      <c r="F48" s="29"/>
      <c r="G48" s="22">
        <f t="shared" si="2"/>
        <v>0</v>
      </c>
      <c r="H48" s="29"/>
      <c r="I48" s="29"/>
      <c r="J48" s="22">
        <f t="shared" si="7"/>
        <v>0</v>
      </c>
      <c r="K48" s="22">
        <f t="shared" si="8"/>
        <v>0</v>
      </c>
      <c r="L48" s="22" t="e">
        <f t="shared" si="9"/>
        <v>#DIV/0!</v>
      </c>
      <c r="M48" s="7"/>
    </row>
    <row r="49" spans="1:13" ht="94.5" x14ac:dyDescent="0.25">
      <c r="A49" s="59" t="s">
        <v>77</v>
      </c>
      <c r="B49" s="60" t="s">
        <v>19</v>
      </c>
      <c r="C49" s="61" t="s">
        <v>78</v>
      </c>
      <c r="D49" s="62">
        <f t="shared" si="1"/>
        <v>4211700</v>
      </c>
      <c r="E49" s="62">
        <f t="shared" ref="E49:I49" si="10">E50</f>
        <v>1600000</v>
      </c>
      <c r="F49" s="62">
        <f t="shared" si="10"/>
        <v>2611700</v>
      </c>
      <c r="G49" s="66">
        <f t="shared" si="2"/>
        <v>1327521.4100000001</v>
      </c>
      <c r="H49" s="62">
        <f t="shared" si="10"/>
        <v>274714.88</v>
      </c>
      <c r="I49" s="62">
        <f t="shared" si="10"/>
        <v>1052806.53</v>
      </c>
      <c r="J49" s="66">
        <f t="shared" si="7"/>
        <v>31.519847330056749</v>
      </c>
      <c r="K49" s="66">
        <f t="shared" si="8"/>
        <v>17.16968</v>
      </c>
      <c r="L49" s="66">
        <f t="shared" si="9"/>
        <v>40.311158632308455</v>
      </c>
      <c r="M49" s="7"/>
    </row>
    <row r="50" spans="1:13" ht="157.5" x14ac:dyDescent="0.25">
      <c r="A50" s="26" t="s">
        <v>79</v>
      </c>
      <c r="B50" s="27" t="s">
        <v>19</v>
      </c>
      <c r="C50" s="28" t="s">
        <v>80</v>
      </c>
      <c r="D50" s="29">
        <f t="shared" si="1"/>
        <v>4211700</v>
      </c>
      <c r="E50" s="29">
        <f>E51+E54</f>
        <v>1600000</v>
      </c>
      <c r="F50" s="29">
        <f>F51+F54</f>
        <v>2611700</v>
      </c>
      <c r="G50" s="22">
        <f>H50+I50</f>
        <v>1327521.4100000001</v>
      </c>
      <c r="H50" s="29">
        <f>H51+H54</f>
        <v>274714.88</v>
      </c>
      <c r="I50" s="29">
        <f>I51+I54+I53</f>
        <v>1052806.53</v>
      </c>
      <c r="J50" s="22">
        <f t="shared" si="7"/>
        <v>31.519847330056749</v>
      </c>
      <c r="K50" s="22">
        <f t="shared" si="8"/>
        <v>17.16968</v>
      </c>
      <c r="L50" s="22">
        <f t="shared" si="9"/>
        <v>40.311158632308455</v>
      </c>
      <c r="M50" s="7"/>
    </row>
    <row r="51" spans="1:13" ht="126" x14ac:dyDescent="0.25">
      <c r="A51" s="26" t="s">
        <v>81</v>
      </c>
      <c r="B51" s="27" t="s">
        <v>19</v>
      </c>
      <c r="C51" s="28" t="s">
        <v>82</v>
      </c>
      <c r="D51" s="29">
        <f t="shared" si="1"/>
        <v>546000</v>
      </c>
      <c r="E51" s="29">
        <f t="shared" ref="E51:H51" si="11">SUM(E52:E53)</f>
        <v>444000</v>
      </c>
      <c r="F51" s="29">
        <f t="shared" si="11"/>
        <v>102000</v>
      </c>
      <c r="G51" s="22">
        <f t="shared" ref="G51:G56" si="12">H51+I51</f>
        <v>43672.88</v>
      </c>
      <c r="H51" s="29">
        <f t="shared" si="11"/>
        <v>43672.88</v>
      </c>
      <c r="I51" s="29"/>
      <c r="J51" s="22">
        <f t="shared" si="7"/>
        <v>7.9986959706959695</v>
      </c>
      <c r="K51" s="22">
        <f t="shared" si="8"/>
        <v>9.8362342342342348</v>
      </c>
      <c r="L51" s="22">
        <f t="shared" si="9"/>
        <v>0</v>
      </c>
      <c r="M51" s="7"/>
    </row>
    <row r="52" spans="1:13" ht="173.25" x14ac:dyDescent="0.25">
      <c r="A52" s="26" t="s">
        <v>83</v>
      </c>
      <c r="B52" s="27" t="s">
        <v>19</v>
      </c>
      <c r="C52" s="28" t="s">
        <v>84</v>
      </c>
      <c r="D52" s="29">
        <f t="shared" si="1"/>
        <v>283000</v>
      </c>
      <c r="E52" s="29">
        <v>283000</v>
      </c>
      <c r="F52" s="29"/>
      <c r="G52" s="22">
        <f t="shared" si="12"/>
        <v>341.35</v>
      </c>
      <c r="H52" s="29">
        <v>341.35</v>
      </c>
      <c r="I52" s="29"/>
      <c r="J52" s="22">
        <f t="shared" si="7"/>
        <v>0.12061837455830389</v>
      </c>
      <c r="K52" s="22">
        <f t="shared" si="8"/>
        <v>0.12061837455830389</v>
      </c>
      <c r="L52" s="22" t="e">
        <f t="shared" si="9"/>
        <v>#DIV/0!</v>
      </c>
      <c r="M52" s="7"/>
    </row>
    <row r="53" spans="1:13" ht="157.5" x14ac:dyDescent="0.25">
      <c r="A53" s="26" t="s">
        <v>85</v>
      </c>
      <c r="B53" s="27" t="s">
        <v>19</v>
      </c>
      <c r="C53" s="28" t="s">
        <v>86</v>
      </c>
      <c r="D53" s="29">
        <f t="shared" si="1"/>
        <v>263000</v>
      </c>
      <c r="E53" s="29">
        <v>161000</v>
      </c>
      <c r="F53" s="29">
        <v>102000</v>
      </c>
      <c r="G53" s="22">
        <f t="shared" si="12"/>
        <v>86663.049999999988</v>
      </c>
      <c r="H53" s="29">
        <v>43331.53</v>
      </c>
      <c r="I53" s="29">
        <v>43331.519999999997</v>
      </c>
      <c r="J53" s="22">
        <f t="shared" si="7"/>
        <v>32.951730038022809</v>
      </c>
      <c r="K53" s="22">
        <f t="shared" si="8"/>
        <v>26.913993788819873</v>
      </c>
      <c r="L53" s="22">
        <f t="shared" si="9"/>
        <v>42.481882352941177</v>
      </c>
      <c r="M53" s="7"/>
    </row>
    <row r="54" spans="1:13" ht="157.5" x14ac:dyDescent="0.25">
      <c r="A54" s="26" t="s">
        <v>87</v>
      </c>
      <c r="B54" s="27" t="s">
        <v>19</v>
      </c>
      <c r="C54" s="28" t="s">
        <v>88</v>
      </c>
      <c r="D54" s="29">
        <f t="shared" si="1"/>
        <v>3665700</v>
      </c>
      <c r="E54" s="29">
        <f>E55+E56</f>
        <v>1156000</v>
      </c>
      <c r="F54" s="29">
        <f>F55+F56</f>
        <v>2509700</v>
      </c>
      <c r="G54" s="22">
        <f t="shared" si="12"/>
        <v>1240517.01</v>
      </c>
      <c r="H54" s="29">
        <f t="shared" ref="H54" si="13">SUM(H55:H56)</f>
        <v>231042</v>
      </c>
      <c r="I54" s="29">
        <f>I55+I56</f>
        <v>1009475.01</v>
      </c>
      <c r="J54" s="29">
        <f>J55+J56</f>
        <v>60.209267590537635</v>
      </c>
      <c r="K54" s="22">
        <f t="shared" si="8"/>
        <v>19.986332179930795</v>
      </c>
      <c r="L54" s="22">
        <f t="shared" si="9"/>
        <v>40.222935410606844</v>
      </c>
      <c r="M54" s="7"/>
    </row>
    <row r="55" spans="1:13" ht="126" x14ac:dyDescent="0.25">
      <c r="A55" s="26" t="s">
        <v>89</v>
      </c>
      <c r="B55" s="27" t="s">
        <v>19</v>
      </c>
      <c r="C55" s="28" t="s">
        <v>90</v>
      </c>
      <c r="D55" s="29">
        <f t="shared" si="1"/>
        <v>1156000</v>
      </c>
      <c r="E55" s="29">
        <v>1156000</v>
      </c>
      <c r="F55" s="29"/>
      <c r="G55" s="22">
        <f t="shared" si="12"/>
        <v>231042</v>
      </c>
      <c r="H55" s="29">
        <v>231042</v>
      </c>
      <c r="I55" s="29"/>
      <c r="J55" s="22">
        <f t="shared" si="7"/>
        <v>19.986332179930795</v>
      </c>
      <c r="K55" s="22">
        <f t="shared" si="8"/>
        <v>19.986332179930795</v>
      </c>
      <c r="L55" s="22" t="e">
        <f t="shared" si="9"/>
        <v>#DIV/0!</v>
      </c>
      <c r="M55" s="7"/>
    </row>
    <row r="56" spans="1:13" ht="126" x14ac:dyDescent="0.25">
      <c r="A56" s="26" t="s">
        <v>91</v>
      </c>
      <c r="B56" s="27" t="s">
        <v>19</v>
      </c>
      <c r="C56" s="28" t="s">
        <v>389</v>
      </c>
      <c r="D56" s="29">
        <f t="shared" si="1"/>
        <v>2509700</v>
      </c>
      <c r="E56" s="29"/>
      <c r="F56" s="29">
        <v>2509700</v>
      </c>
      <c r="G56" s="22">
        <f t="shared" si="12"/>
        <v>1009475.01</v>
      </c>
      <c r="H56" s="29"/>
      <c r="I56" s="29">
        <v>1009475.01</v>
      </c>
      <c r="J56" s="22">
        <f t="shared" si="7"/>
        <v>40.222935410606844</v>
      </c>
      <c r="K56" s="22" t="e">
        <f t="shared" si="8"/>
        <v>#DIV/0!</v>
      </c>
      <c r="L56" s="22">
        <f t="shared" si="9"/>
        <v>40.222935410606844</v>
      </c>
      <c r="M56" s="7"/>
    </row>
    <row r="57" spans="1:13" ht="31.5" x14ac:dyDescent="0.25">
      <c r="A57" s="59" t="s">
        <v>92</v>
      </c>
      <c r="B57" s="60" t="s">
        <v>19</v>
      </c>
      <c r="C57" s="61" t="s">
        <v>93</v>
      </c>
      <c r="D57" s="62">
        <f t="shared" si="1"/>
        <v>62000</v>
      </c>
      <c r="E57" s="62">
        <f>E58</f>
        <v>62000</v>
      </c>
      <c r="F57" s="62">
        <f>F58</f>
        <v>0</v>
      </c>
      <c r="G57" s="66">
        <f t="shared" si="2"/>
        <v>5333.9</v>
      </c>
      <c r="H57" s="62">
        <f>H58</f>
        <v>5333.9</v>
      </c>
      <c r="I57" s="62">
        <f>I58</f>
        <v>0</v>
      </c>
      <c r="J57" s="66">
        <f t="shared" si="7"/>
        <v>8.6030645161290309</v>
      </c>
      <c r="K57" s="66">
        <f t="shared" si="8"/>
        <v>8.6030645161290309</v>
      </c>
      <c r="L57" s="66" t="e">
        <f t="shared" si="9"/>
        <v>#DIV/0!</v>
      </c>
      <c r="M57" s="7"/>
    </row>
    <row r="58" spans="1:13" ht="31.5" x14ac:dyDescent="0.25">
      <c r="A58" s="26" t="s">
        <v>94</v>
      </c>
      <c r="B58" s="27" t="s">
        <v>19</v>
      </c>
      <c r="C58" s="28" t="s">
        <v>95</v>
      </c>
      <c r="D58" s="29">
        <f t="shared" si="1"/>
        <v>62000</v>
      </c>
      <c r="E58" s="29">
        <f>SUM(E59:E62)</f>
        <v>62000</v>
      </c>
      <c r="F58" s="29">
        <f>SUM(F59:F62)</f>
        <v>0</v>
      </c>
      <c r="G58" s="22">
        <f t="shared" si="2"/>
        <v>5333.9</v>
      </c>
      <c r="H58" s="29">
        <f>SUM(H59:H62)</f>
        <v>5333.9</v>
      </c>
      <c r="I58" s="29">
        <f>SUM(I59:I62)</f>
        <v>0</v>
      </c>
      <c r="J58" s="22">
        <f t="shared" si="7"/>
        <v>8.6030645161290309</v>
      </c>
      <c r="K58" s="22">
        <f t="shared" si="8"/>
        <v>8.6030645161290309</v>
      </c>
      <c r="L58" s="22" t="e">
        <f t="shared" si="9"/>
        <v>#DIV/0!</v>
      </c>
      <c r="M58" s="7"/>
    </row>
    <row r="59" spans="1:13" ht="47.25" x14ac:dyDescent="0.25">
      <c r="A59" s="26" t="s">
        <v>96</v>
      </c>
      <c r="B59" s="27" t="s">
        <v>19</v>
      </c>
      <c r="C59" s="28" t="s">
        <v>97</v>
      </c>
      <c r="D59" s="29">
        <f t="shared" si="1"/>
        <v>51000</v>
      </c>
      <c r="E59" s="29">
        <v>51000</v>
      </c>
      <c r="F59" s="29"/>
      <c r="G59" s="22">
        <f t="shared" si="2"/>
        <v>3181.7</v>
      </c>
      <c r="H59" s="29">
        <v>3181.7</v>
      </c>
      <c r="I59" s="29"/>
      <c r="J59" s="22">
        <f t="shared" si="7"/>
        <v>6.2386274509803918</v>
      </c>
      <c r="K59" s="22">
        <f t="shared" si="8"/>
        <v>6.2386274509803918</v>
      </c>
      <c r="L59" s="22" t="e">
        <f t="shared" si="9"/>
        <v>#DIV/0!</v>
      </c>
      <c r="M59" s="7"/>
    </row>
    <row r="60" spans="1:13" ht="47.25" x14ac:dyDescent="0.25">
      <c r="A60" s="26" t="s">
        <v>98</v>
      </c>
      <c r="B60" s="27" t="s">
        <v>19</v>
      </c>
      <c r="C60" s="28" t="s">
        <v>99</v>
      </c>
      <c r="D60" s="29">
        <f t="shared" si="1"/>
        <v>0</v>
      </c>
      <c r="E60" s="29"/>
      <c r="F60" s="29"/>
      <c r="G60" s="62">
        <f>G61</f>
        <v>193.52</v>
      </c>
      <c r="H60" s="29"/>
      <c r="I60" s="29"/>
      <c r="J60" s="22" t="e">
        <f t="shared" si="7"/>
        <v>#DIV/0!</v>
      </c>
      <c r="K60" s="22" t="e">
        <f t="shared" si="8"/>
        <v>#DIV/0!</v>
      </c>
      <c r="L60" s="22" t="e">
        <f t="shared" si="9"/>
        <v>#DIV/0!</v>
      </c>
      <c r="M60" s="7"/>
    </row>
    <row r="61" spans="1:13" ht="31.5" x14ac:dyDescent="0.25">
      <c r="A61" s="26" t="s">
        <v>100</v>
      </c>
      <c r="B61" s="27" t="s">
        <v>19</v>
      </c>
      <c r="C61" s="28" t="s">
        <v>101</v>
      </c>
      <c r="D61" s="29">
        <f t="shared" si="1"/>
        <v>2000</v>
      </c>
      <c r="E61" s="29">
        <v>2000</v>
      </c>
      <c r="F61" s="29"/>
      <c r="G61" s="22">
        <f t="shared" si="2"/>
        <v>193.52</v>
      </c>
      <c r="H61" s="29">
        <v>193.52</v>
      </c>
      <c r="I61" s="29"/>
      <c r="J61" s="22">
        <f t="shared" si="7"/>
        <v>9.6760000000000002</v>
      </c>
      <c r="K61" s="22">
        <f t="shared" si="8"/>
        <v>9.6760000000000002</v>
      </c>
      <c r="L61" s="22" t="e">
        <f t="shared" si="9"/>
        <v>#DIV/0!</v>
      </c>
      <c r="M61" s="7"/>
    </row>
    <row r="62" spans="1:13" ht="31.5" x14ac:dyDescent="0.25">
      <c r="A62" s="26" t="s">
        <v>102</v>
      </c>
      <c r="B62" s="27" t="s">
        <v>19</v>
      </c>
      <c r="C62" s="28" t="s">
        <v>103</v>
      </c>
      <c r="D62" s="29">
        <f t="shared" si="1"/>
        <v>9000</v>
      </c>
      <c r="E62" s="29">
        <v>9000</v>
      </c>
      <c r="F62" s="29"/>
      <c r="G62" s="22">
        <f t="shared" si="2"/>
        <v>1958.68</v>
      </c>
      <c r="H62" s="29">
        <v>1958.68</v>
      </c>
      <c r="I62" s="29"/>
      <c r="J62" s="22">
        <f t="shared" si="7"/>
        <v>21.763111111111112</v>
      </c>
      <c r="K62" s="22">
        <f t="shared" si="8"/>
        <v>21.763111111111112</v>
      </c>
      <c r="L62" s="22" t="e">
        <f t="shared" si="9"/>
        <v>#DIV/0!</v>
      </c>
      <c r="M62" s="7"/>
    </row>
    <row r="63" spans="1:13" ht="63" x14ac:dyDescent="0.25">
      <c r="A63" s="59" t="s">
        <v>104</v>
      </c>
      <c r="B63" s="60" t="s">
        <v>19</v>
      </c>
      <c r="C63" s="61" t="s">
        <v>105</v>
      </c>
      <c r="D63" s="62">
        <f t="shared" si="1"/>
        <v>6759000</v>
      </c>
      <c r="E63" s="62">
        <f>E64+E67</f>
        <v>6759000</v>
      </c>
      <c r="F63" s="62"/>
      <c r="G63" s="66">
        <f t="shared" si="2"/>
        <v>1676475.23</v>
      </c>
      <c r="H63" s="62">
        <f>H64+H67</f>
        <v>1676475.23</v>
      </c>
      <c r="I63" s="62"/>
      <c r="J63" s="66">
        <f t="shared" si="7"/>
        <v>24.803598609261726</v>
      </c>
      <c r="K63" s="66">
        <f t="shared" si="8"/>
        <v>24.803598609261726</v>
      </c>
      <c r="L63" s="66" t="e">
        <f t="shared" si="9"/>
        <v>#DIV/0!</v>
      </c>
      <c r="M63" s="7"/>
    </row>
    <row r="64" spans="1:13" ht="31.5" x14ac:dyDescent="0.25">
      <c r="A64" s="26" t="s">
        <v>106</v>
      </c>
      <c r="B64" s="27" t="s">
        <v>19</v>
      </c>
      <c r="C64" s="28" t="s">
        <v>107</v>
      </c>
      <c r="D64" s="29">
        <f t="shared" si="1"/>
        <v>6757000</v>
      </c>
      <c r="E64" s="29">
        <f t="shared" ref="E64:H65" si="14">E65</f>
        <v>6757000</v>
      </c>
      <c r="F64" s="29"/>
      <c r="G64" s="22">
        <f t="shared" si="2"/>
        <v>1674346.64</v>
      </c>
      <c r="H64" s="29">
        <f t="shared" si="14"/>
        <v>1674346.64</v>
      </c>
      <c r="I64" s="29"/>
      <c r="J64" s="22">
        <f t="shared" si="7"/>
        <v>24.77943821222436</v>
      </c>
      <c r="K64" s="22">
        <f t="shared" si="8"/>
        <v>24.77943821222436</v>
      </c>
      <c r="L64" s="22" t="e">
        <f t="shared" si="9"/>
        <v>#DIV/0!</v>
      </c>
      <c r="M64" s="7"/>
    </row>
    <row r="65" spans="1:13" ht="31.5" x14ac:dyDescent="0.25">
      <c r="A65" s="26" t="s">
        <v>108</v>
      </c>
      <c r="B65" s="27" t="s">
        <v>19</v>
      </c>
      <c r="C65" s="28" t="s">
        <v>109</v>
      </c>
      <c r="D65" s="29">
        <f t="shared" si="1"/>
        <v>6757000</v>
      </c>
      <c r="E65" s="29">
        <f t="shared" si="14"/>
        <v>6757000</v>
      </c>
      <c r="F65" s="29"/>
      <c r="G65" s="22">
        <f t="shared" si="2"/>
        <v>1674346.64</v>
      </c>
      <c r="H65" s="29">
        <f t="shared" si="14"/>
        <v>1674346.64</v>
      </c>
      <c r="I65" s="29"/>
      <c r="J65" s="22">
        <f t="shared" si="7"/>
        <v>24.77943821222436</v>
      </c>
      <c r="K65" s="22">
        <f t="shared" si="8"/>
        <v>24.77943821222436</v>
      </c>
      <c r="L65" s="22" t="e">
        <f t="shared" si="9"/>
        <v>#DIV/0!</v>
      </c>
      <c r="M65" s="7"/>
    </row>
    <row r="66" spans="1:13" ht="47.25" x14ac:dyDescent="0.25">
      <c r="A66" s="26" t="s">
        <v>110</v>
      </c>
      <c r="B66" s="27" t="s">
        <v>19</v>
      </c>
      <c r="C66" s="28" t="s">
        <v>111</v>
      </c>
      <c r="D66" s="29">
        <f t="shared" si="1"/>
        <v>6757000</v>
      </c>
      <c r="E66" s="29">
        <v>6757000</v>
      </c>
      <c r="F66" s="29"/>
      <c r="G66" s="22">
        <f t="shared" si="2"/>
        <v>1674346.64</v>
      </c>
      <c r="H66" s="29">
        <v>1674346.64</v>
      </c>
      <c r="I66" s="29"/>
      <c r="J66" s="22">
        <f t="shared" si="7"/>
        <v>24.77943821222436</v>
      </c>
      <c r="K66" s="22">
        <f t="shared" si="8"/>
        <v>24.77943821222436</v>
      </c>
      <c r="L66" s="22" t="e">
        <f t="shared" si="9"/>
        <v>#DIV/0!</v>
      </c>
      <c r="M66" s="7"/>
    </row>
    <row r="67" spans="1:13" ht="47.25" x14ac:dyDescent="0.25">
      <c r="A67" s="26" t="s">
        <v>441</v>
      </c>
      <c r="B67" s="27" t="s">
        <v>19</v>
      </c>
      <c r="C67" s="28" t="s">
        <v>442</v>
      </c>
      <c r="D67" s="29">
        <f>E67</f>
        <v>2000</v>
      </c>
      <c r="E67" s="29">
        <v>2000</v>
      </c>
      <c r="F67" s="29"/>
      <c r="G67" s="22">
        <f>H67</f>
        <v>2128.59</v>
      </c>
      <c r="H67" s="29">
        <v>2128.59</v>
      </c>
      <c r="I67" s="29"/>
      <c r="J67" s="22">
        <f t="shared" si="7"/>
        <v>106.4295</v>
      </c>
      <c r="K67" s="22"/>
      <c r="L67" s="22"/>
      <c r="M67" s="7"/>
    </row>
    <row r="68" spans="1:13" ht="47.25" x14ac:dyDescent="0.25">
      <c r="A68" s="59" t="s">
        <v>112</v>
      </c>
      <c r="B68" s="60" t="s">
        <v>19</v>
      </c>
      <c r="C68" s="61" t="s">
        <v>113</v>
      </c>
      <c r="D68" s="62">
        <f t="shared" si="1"/>
        <v>0</v>
      </c>
      <c r="E68" s="62">
        <f t="shared" ref="E68:E70" si="15">E69</f>
        <v>0</v>
      </c>
      <c r="F68" s="62"/>
      <c r="G68" s="66">
        <f t="shared" si="2"/>
        <v>1819500</v>
      </c>
      <c r="H68" s="62">
        <f t="shared" ref="H68:I70" si="16">H69</f>
        <v>1819500</v>
      </c>
      <c r="I68" s="62">
        <f t="shared" si="16"/>
        <v>0</v>
      </c>
      <c r="J68" s="66" t="e">
        <f t="shared" si="7"/>
        <v>#DIV/0!</v>
      </c>
      <c r="K68" s="66" t="e">
        <f t="shared" si="8"/>
        <v>#DIV/0!</v>
      </c>
      <c r="L68" s="66" t="e">
        <f t="shared" si="9"/>
        <v>#DIV/0!</v>
      </c>
      <c r="M68" s="7"/>
    </row>
    <row r="69" spans="1:13" ht="141.75" x14ac:dyDescent="0.25">
      <c r="A69" s="26" t="s">
        <v>114</v>
      </c>
      <c r="B69" s="27" t="s">
        <v>19</v>
      </c>
      <c r="C69" s="28" t="s">
        <v>115</v>
      </c>
      <c r="D69" s="29">
        <f t="shared" si="1"/>
        <v>0</v>
      </c>
      <c r="E69" s="29">
        <f t="shared" si="15"/>
        <v>0</v>
      </c>
      <c r="F69" s="29"/>
      <c r="G69" s="22">
        <f t="shared" si="2"/>
        <v>1819500</v>
      </c>
      <c r="H69" s="29">
        <f t="shared" si="16"/>
        <v>1819500</v>
      </c>
      <c r="I69" s="29">
        <f t="shared" si="16"/>
        <v>0</v>
      </c>
      <c r="J69" s="22" t="e">
        <f t="shared" si="7"/>
        <v>#DIV/0!</v>
      </c>
      <c r="K69" s="22" t="e">
        <f t="shared" si="8"/>
        <v>#DIV/0!</v>
      </c>
      <c r="L69" s="22" t="e">
        <f t="shared" si="9"/>
        <v>#DIV/0!</v>
      </c>
      <c r="M69" s="7"/>
    </row>
    <row r="70" spans="1:13" ht="173.25" x14ac:dyDescent="0.25">
      <c r="A70" s="26" t="s">
        <v>116</v>
      </c>
      <c r="B70" s="27" t="s">
        <v>19</v>
      </c>
      <c r="C70" s="28" t="s">
        <v>117</v>
      </c>
      <c r="D70" s="29">
        <f t="shared" si="1"/>
        <v>0</v>
      </c>
      <c r="E70" s="29">
        <f t="shared" si="15"/>
        <v>0</v>
      </c>
      <c r="F70" s="29"/>
      <c r="G70" s="22">
        <f t="shared" si="2"/>
        <v>1819500</v>
      </c>
      <c r="H70" s="29">
        <f t="shared" si="16"/>
        <v>1819500</v>
      </c>
      <c r="I70" s="29">
        <f t="shared" si="16"/>
        <v>0</v>
      </c>
      <c r="J70" s="22" t="e">
        <f t="shared" si="7"/>
        <v>#DIV/0!</v>
      </c>
      <c r="K70" s="22" t="e">
        <f t="shared" si="8"/>
        <v>#DIV/0!</v>
      </c>
      <c r="L70" s="22" t="e">
        <f t="shared" si="9"/>
        <v>#DIV/0!</v>
      </c>
      <c r="M70" s="7"/>
    </row>
    <row r="71" spans="1:13" ht="173.25" x14ac:dyDescent="0.25">
      <c r="A71" s="26" t="s">
        <v>118</v>
      </c>
      <c r="B71" s="27" t="s">
        <v>19</v>
      </c>
      <c r="C71" s="28" t="s">
        <v>119</v>
      </c>
      <c r="D71" s="29">
        <f t="shared" si="1"/>
        <v>0</v>
      </c>
      <c r="E71" s="29"/>
      <c r="F71" s="29"/>
      <c r="G71" s="22">
        <f t="shared" si="2"/>
        <v>1819500</v>
      </c>
      <c r="H71" s="29">
        <v>1819500</v>
      </c>
      <c r="I71" s="29"/>
      <c r="J71" s="22" t="e">
        <f t="shared" si="7"/>
        <v>#DIV/0!</v>
      </c>
      <c r="K71" s="22" t="e">
        <f t="shared" si="8"/>
        <v>#DIV/0!</v>
      </c>
      <c r="L71" s="22" t="e">
        <f t="shared" si="9"/>
        <v>#DIV/0!</v>
      </c>
      <c r="M71" s="7"/>
    </row>
    <row r="72" spans="1:13" ht="31.5" x14ac:dyDescent="0.25">
      <c r="A72" s="59" t="s">
        <v>120</v>
      </c>
      <c r="B72" s="77" t="s">
        <v>19</v>
      </c>
      <c r="C72" s="78" t="s">
        <v>121</v>
      </c>
      <c r="D72" s="62">
        <f t="shared" si="1"/>
        <v>742000</v>
      </c>
      <c r="E72" s="62">
        <f>E73+E83+E85+E88</f>
        <v>742000</v>
      </c>
      <c r="F72" s="62">
        <f>F73+F83+F85+F88</f>
        <v>0</v>
      </c>
      <c r="G72" s="66">
        <f t="shared" si="2"/>
        <v>145866.94</v>
      </c>
      <c r="H72" s="62">
        <f>H73+H83+H85+H88</f>
        <v>145866.94</v>
      </c>
      <c r="I72" s="62">
        <f>I73+I83+I85+I88</f>
        <v>0</v>
      </c>
      <c r="J72" s="66">
        <f t="shared" si="7"/>
        <v>19.658617250673853</v>
      </c>
      <c r="K72" s="66">
        <f t="shared" si="8"/>
        <v>19.658617250673853</v>
      </c>
      <c r="L72" s="66" t="e">
        <f t="shared" si="9"/>
        <v>#DIV/0!</v>
      </c>
      <c r="M72" s="7"/>
    </row>
    <row r="73" spans="1:13" ht="63" x14ac:dyDescent="0.25">
      <c r="A73" s="81" t="s">
        <v>397</v>
      </c>
      <c r="B73" s="79" t="s">
        <v>19</v>
      </c>
      <c r="C73" s="80" t="s">
        <v>398</v>
      </c>
      <c r="D73" s="76">
        <f>E73+F73</f>
        <v>477000</v>
      </c>
      <c r="E73" s="29">
        <f>E75+E77+E79+E81</f>
        <v>477000</v>
      </c>
      <c r="F73" s="29">
        <f>F75+F77+F79+F81</f>
        <v>0</v>
      </c>
      <c r="G73" s="22">
        <f>H73+I73</f>
        <v>5550</v>
      </c>
      <c r="H73" s="29">
        <f>H75+H77+H79+H81+H74</f>
        <v>5550</v>
      </c>
      <c r="I73" s="29">
        <f>I75+I77+I79+I81</f>
        <v>0</v>
      </c>
      <c r="J73" s="22">
        <f t="shared" si="7"/>
        <v>1.1635220125786163</v>
      </c>
      <c r="K73" s="22">
        <f t="shared" si="8"/>
        <v>1.1635220125786163</v>
      </c>
      <c r="L73" s="22" t="e">
        <f t="shared" si="9"/>
        <v>#DIV/0!</v>
      </c>
      <c r="M73" s="7"/>
    </row>
    <row r="74" spans="1:13" ht="15.75" x14ac:dyDescent="0.25">
      <c r="A74" s="81"/>
      <c r="B74" s="79" t="s">
        <v>19</v>
      </c>
      <c r="C74" s="80" t="s">
        <v>444</v>
      </c>
      <c r="D74" s="76">
        <f>E74+F74</f>
        <v>0</v>
      </c>
      <c r="E74" s="29"/>
      <c r="F74" s="29"/>
      <c r="G74" s="22">
        <f>H74+I74</f>
        <v>2500</v>
      </c>
      <c r="H74" s="29">
        <v>2500</v>
      </c>
      <c r="I74" s="29"/>
      <c r="J74" s="22" t="e">
        <f t="shared" si="7"/>
        <v>#DIV/0!</v>
      </c>
      <c r="K74" s="22"/>
      <c r="L74" s="22"/>
      <c r="M74" s="7"/>
    </row>
    <row r="75" spans="1:13" ht="126" x14ac:dyDescent="0.25">
      <c r="A75" s="81" t="s">
        <v>399</v>
      </c>
      <c r="B75" s="79" t="s">
        <v>19</v>
      </c>
      <c r="C75" s="80" t="s">
        <v>400</v>
      </c>
      <c r="D75" s="76">
        <f t="shared" ref="D75:D95" si="17">E75+F75</f>
        <v>27000</v>
      </c>
      <c r="E75" s="29">
        <f>E76</f>
        <v>27000</v>
      </c>
      <c r="F75" s="29">
        <f>F76</f>
        <v>0</v>
      </c>
      <c r="G75" s="22">
        <f t="shared" ref="G75:G87" si="18">H75+I75</f>
        <v>0</v>
      </c>
      <c r="H75" s="29">
        <f>H76</f>
        <v>0</v>
      </c>
      <c r="I75" s="29">
        <f>I76</f>
        <v>0</v>
      </c>
      <c r="J75" s="22">
        <f t="shared" si="7"/>
        <v>0</v>
      </c>
      <c r="K75" s="22">
        <f t="shared" si="8"/>
        <v>0</v>
      </c>
      <c r="L75" s="66" t="e">
        <f t="shared" si="9"/>
        <v>#DIV/0!</v>
      </c>
      <c r="M75" s="7"/>
    </row>
    <row r="76" spans="1:13" ht="173.25" x14ac:dyDescent="0.25">
      <c r="A76" s="81" t="s">
        <v>401</v>
      </c>
      <c r="B76" s="79" t="s">
        <v>19</v>
      </c>
      <c r="C76" s="80" t="s">
        <v>402</v>
      </c>
      <c r="D76" s="76">
        <f t="shared" si="17"/>
        <v>27000</v>
      </c>
      <c r="E76" s="29">
        <v>27000</v>
      </c>
      <c r="F76" s="29"/>
      <c r="G76" s="22">
        <f t="shared" si="18"/>
        <v>0</v>
      </c>
      <c r="H76" s="62"/>
      <c r="I76" s="62"/>
      <c r="J76" s="22">
        <f t="shared" si="7"/>
        <v>0</v>
      </c>
      <c r="K76" s="22">
        <f t="shared" si="8"/>
        <v>0</v>
      </c>
      <c r="L76" s="66" t="e">
        <f t="shared" si="9"/>
        <v>#DIV/0!</v>
      </c>
      <c r="M76" s="7"/>
    </row>
    <row r="77" spans="1:13" ht="110.25" x14ac:dyDescent="0.25">
      <c r="A77" s="81" t="s">
        <v>403</v>
      </c>
      <c r="B77" s="79" t="s">
        <v>19</v>
      </c>
      <c r="C77" s="80" t="s">
        <v>404</v>
      </c>
      <c r="D77" s="76">
        <f t="shared" si="17"/>
        <v>100000</v>
      </c>
      <c r="E77" s="29">
        <f>E78</f>
        <v>100000</v>
      </c>
      <c r="F77" s="29">
        <f>F78</f>
        <v>0</v>
      </c>
      <c r="G77" s="22">
        <f t="shared" si="18"/>
        <v>1000</v>
      </c>
      <c r="H77" s="29">
        <f>H78</f>
        <v>1000</v>
      </c>
      <c r="I77" s="29">
        <f>I78</f>
        <v>0</v>
      </c>
      <c r="J77" s="22">
        <f t="shared" si="7"/>
        <v>1</v>
      </c>
      <c r="K77" s="22">
        <f t="shared" si="8"/>
        <v>1</v>
      </c>
      <c r="L77" s="66" t="e">
        <f t="shared" si="9"/>
        <v>#DIV/0!</v>
      </c>
      <c r="M77" s="7"/>
    </row>
    <row r="78" spans="1:13" ht="157.5" x14ac:dyDescent="0.25">
      <c r="A78" s="81" t="s">
        <v>405</v>
      </c>
      <c r="B78" s="79" t="s">
        <v>19</v>
      </c>
      <c r="C78" s="80" t="s">
        <v>406</v>
      </c>
      <c r="D78" s="76">
        <f t="shared" si="17"/>
        <v>100000</v>
      </c>
      <c r="E78" s="29">
        <v>100000</v>
      </c>
      <c r="F78" s="29"/>
      <c r="G78" s="22">
        <f t="shared" si="18"/>
        <v>1000</v>
      </c>
      <c r="H78" s="29">
        <v>1000</v>
      </c>
      <c r="I78" s="62"/>
      <c r="J78" s="22">
        <f t="shared" si="7"/>
        <v>1</v>
      </c>
      <c r="K78" s="22">
        <f t="shared" si="8"/>
        <v>1</v>
      </c>
      <c r="L78" s="66" t="e">
        <f t="shared" si="9"/>
        <v>#DIV/0!</v>
      </c>
      <c r="M78" s="7"/>
    </row>
    <row r="79" spans="1:13" ht="141.75" x14ac:dyDescent="0.25">
      <c r="A79" s="81" t="s">
        <v>407</v>
      </c>
      <c r="B79" s="79" t="s">
        <v>19</v>
      </c>
      <c r="C79" s="80" t="s">
        <v>408</v>
      </c>
      <c r="D79" s="76">
        <f t="shared" si="17"/>
        <v>150000</v>
      </c>
      <c r="E79" s="29">
        <f>E80</f>
        <v>150000</v>
      </c>
      <c r="F79" s="29">
        <f>F80</f>
        <v>0</v>
      </c>
      <c r="G79" s="22">
        <f t="shared" si="18"/>
        <v>1000</v>
      </c>
      <c r="H79" s="29">
        <f>H80</f>
        <v>1000</v>
      </c>
      <c r="I79" s="29">
        <f>I80</f>
        <v>0</v>
      </c>
      <c r="J79" s="22">
        <f t="shared" si="7"/>
        <v>0.66666666666666674</v>
      </c>
      <c r="K79" s="22">
        <f t="shared" si="8"/>
        <v>0.66666666666666674</v>
      </c>
      <c r="L79" s="66" t="e">
        <f t="shared" si="9"/>
        <v>#DIV/0!</v>
      </c>
      <c r="M79" s="7"/>
    </row>
    <row r="80" spans="1:13" ht="204.75" x14ac:dyDescent="0.25">
      <c r="A80" s="81" t="s">
        <v>409</v>
      </c>
      <c r="B80" s="79" t="s">
        <v>19</v>
      </c>
      <c r="C80" s="80" t="s">
        <v>410</v>
      </c>
      <c r="D80" s="76">
        <f t="shared" si="17"/>
        <v>150000</v>
      </c>
      <c r="E80" s="29">
        <v>150000</v>
      </c>
      <c r="F80" s="29"/>
      <c r="G80" s="22">
        <f t="shared" si="18"/>
        <v>1000</v>
      </c>
      <c r="H80" s="29">
        <v>1000</v>
      </c>
      <c r="I80" s="62"/>
      <c r="J80" s="22">
        <f t="shared" si="7"/>
        <v>0.66666666666666674</v>
      </c>
      <c r="K80" s="22">
        <f t="shared" si="8"/>
        <v>0.66666666666666674</v>
      </c>
      <c r="L80" s="66" t="e">
        <f t="shared" si="9"/>
        <v>#DIV/0!</v>
      </c>
      <c r="M80" s="7"/>
    </row>
    <row r="81" spans="1:13" ht="141.75" x14ac:dyDescent="0.25">
      <c r="A81" s="81" t="s">
        <v>411</v>
      </c>
      <c r="B81" s="79" t="s">
        <v>19</v>
      </c>
      <c r="C81" s="80" t="s">
        <v>412</v>
      </c>
      <c r="D81" s="76">
        <f t="shared" si="17"/>
        <v>200000</v>
      </c>
      <c r="E81" s="29">
        <f>E82</f>
        <v>200000</v>
      </c>
      <c r="F81" s="29">
        <f>F82</f>
        <v>0</v>
      </c>
      <c r="G81" s="22">
        <f t="shared" si="18"/>
        <v>1050</v>
      </c>
      <c r="H81" s="29">
        <f>H82</f>
        <v>1050</v>
      </c>
      <c r="I81" s="29">
        <f>I82</f>
        <v>0</v>
      </c>
      <c r="J81" s="22">
        <f t="shared" si="7"/>
        <v>0.52500000000000002</v>
      </c>
      <c r="K81" s="22">
        <f t="shared" si="8"/>
        <v>0.52500000000000002</v>
      </c>
      <c r="L81" s="66" t="e">
        <f t="shared" si="9"/>
        <v>#DIV/0!</v>
      </c>
      <c r="M81" s="7"/>
    </row>
    <row r="82" spans="1:13" ht="236.25" x14ac:dyDescent="0.25">
      <c r="A82" s="81" t="s">
        <v>413</v>
      </c>
      <c r="B82" s="79" t="s">
        <v>19</v>
      </c>
      <c r="C82" s="80" t="s">
        <v>414</v>
      </c>
      <c r="D82" s="76">
        <f t="shared" si="17"/>
        <v>200000</v>
      </c>
      <c r="E82" s="29">
        <v>200000</v>
      </c>
      <c r="F82" s="62"/>
      <c r="G82" s="22">
        <f t="shared" si="18"/>
        <v>1050</v>
      </c>
      <c r="H82" s="29">
        <v>1050</v>
      </c>
      <c r="I82" s="62"/>
      <c r="J82" s="22">
        <f t="shared" si="7"/>
        <v>0.52500000000000002</v>
      </c>
      <c r="K82" s="22">
        <f t="shared" si="8"/>
        <v>0.52500000000000002</v>
      </c>
      <c r="L82" s="66" t="e">
        <f t="shared" si="9"/>
        <v>#DIV/0!</v>
      </c>
      <c r="M82" s="7"/>
    </row>
    <row r="83" spans="1:13" ht="63" x14ac:dyDescent="0.25">
      <c r="A83" s="81" t="s">
        <v>415</v>
      </c>
      <c r="B83" s="79" t="s">
        <v>19</v>
      </c>
      <c r="C83" s="80" t="s">
        <v>416</v>
      </c>
      <c r="D83" s="76">
        <f t="shared" si="17"/>
        <v>16000</v>
      </c>
      <c r="E83" s="29">
        <f>E84</f>
        <v>16000</v>
      </c>
      <c r="F83" s="29">
        <f>F84</f>
        <v>0</v>
      </c>
      <c r="G83" s="22">
        <f t="shared" si="18"/>
        <v>0</v>
      </c>
      <c r="H83" s="29">
        <f>H84</f>
        <v>0</v>
      </c>
      <c r="I83" s="29">
        <f>I84</f>
        <v>0</v>
      </c>
      <c r="J83" s="22">
        <f t="shared" si="7"/>
        <v>0</v>
      </c>
      <c r="K83" s="22">
        <f t="shared" si="8"/>
        <v>0</v>
      </c>
      <c r="L83" s="66" t="e">
        <f t="shared" si="9"/>
        <v>#DIV/0!</v>
      </c>
      <c r="M83" s="7"/>
    </row>
    <row r="84" spans="1:13" ht="94.5" x14ac:dyDescent="0.25">
      <c r="A84" s="81" t="s">
        <v>417</v>
      </c>
      <c r="B84" s="79" t="s">
        <v>19</v>
      </c>
      <c r="C84" s="80" t="s">
        <v>418</v>
      </c>
      <c r="D84" s="76">
        <f t="shared" si="17"/>
        <v>16000</v>
      </c>
      <c r="E84" s="29">
        <v>16000</v>
      </c>
      <c r="F84" s="62"/>
      <c r="G84" s="22">
        <f t="shared" si="18"/>
        <v>0</v>
      </c>
      <c r="H84" s="62"/>
      <c r="I84" s="62"/>
      <c r="J84" s="22">
        <f t="shared" si="7"/>
        <v>0</v>
      </c>
      <c r="K84" s="22">
        <f t="shared" si="8"/>
        <v>0</v>
      </c>
      <c r="L84" s="66" t="e">
        <f t="shared" si="9"/>
        <v>#DIV/0!</v>
      </c>
      <c r="M84" s="7"/>
    </row>
    <row r="85" spans="1:13" ht="204.75" x14ac:dyDescent="0.25">
      <c r="A85" s="81" t="s">
        <v>419</v>
      </c>
      <c r="B85" s="79" t="s">
        <v>19</v>
      </c>
      <c r="C85" s="80" t="s">
        <v>420</v>
      </c>
      <c r="D85" s="76">
        <f t="shared" si="17"/>
        <v>45000</v>
      </c>
      <c r="E85" s="29">
        <f>E86</f>
        <v>45000</v>
      </c>
      <c r="F85" s="29">
        <f>F86</f>
        <v>0</v>
      </c>
      <c r="G85" s="22">
        <f t="shared" si="18"/>
        <v>0</v>
      </c>
      <c r="H85" s="29">
        <f>H86</f>
        <v>0</v>
      </c>
      <c r="I85" s="29">
        <f>I86</f>
        <v>0</v>
      </c>
      <c r="J85" s="22">
        <f t="shared" si="7"/>
        <v>0</v>
      </c>
      <c r="K85" s="22">
        <f t="shared" si="8"/>
        <v>0</v>
      </c>
      <c r="L85" s="66" t="e">
        <f t="shared" si="9"/>
        <v>#DIV/0!</v>
      </c>
      <c r="M85" s="7"/>
    </row>
    <row r="86" spans="1:13" ht="110.25" x14ac:dyDescent="0.25">
      <c r="A86" s="81" t="s">
        <v>421</v>
      </c>
      <c r="B86" s="79" t="s">
        <v>19</v>
      </c>
      <c r="C86" s="80" t="s">
        <v>422</v>
      </c>
      <c r="D86" s="76">
        <f t="shared" si="17"/>
        <v>45000</v>
      </c>
      <c r="E86" s="29">
        <f>E87</f>
        <v>45000</v>
      </c>
      <c r="F86" s="29">
        <f>F87</f>
        <v>0</v>
      </c>
      <c r="G86" s="22">
        <f t="shared" si="18"/>
        <v>0</v>
      </c>
      <c r="H86" s="29">
        <f>H87</f>
        <v>0</v>
      </c>
      <c r="I86" s="29">
        <f>I87</f>
        <v>0</v>
      </c>
      <c r="J86" s="22">
        <f t="shared" si="7"/>
        <v>0</v>
      </c>
      <c r="K86" s="22">
        <f t="shared" si="8"/>
        <v>0</v>
      </c>
      <c r="L86" s="66" t="e">
        <f t="shared" si="9"/>
        <v>#DIV/0!</v>
      </c>
      <c r="M86" s="7"/>
    </row>
    <row r="87" spans="1:13" ht="141.75" x14ac:dyDescent="0.25">
      <c r="A87" s="81" t="s">
        <v>423</v>
      </c>
      <c r="B87" s="79" t="s">
        <v>19</v>
      </c>
      <c r="C87" s="80" t="s">
        <v>424</v>
      </c>
      <c r="D87" s="76">
        <f t="shared" si="17"/>
        <v>45000</v>
      </c>
      <c r="E87" s="29">
        <v>45000</v>
      </c>
      <c r="F87" s="62"/>
      <c r="G87" s="22">
        <f t="shared" si="18"/>
        <v>0</v>
      </c>
      <c r="H87" s="62"/>
      <c r="I87" s="62"/>
      <c r="J87" s="22">
        <f t="shared" si="7"/>
        <v>0</v>
      </c>
      <c r="K87" s="22">
        <f t="shared" si="8"/>
        <v>0</v>
      </c>
      <c r="L87" s="66" t="e">
        <f t="shared" si="9"/>
        <v>#DIV/0!</v>
      </c>
      <c r="M87" s="7"/>
    </row>
    <row r="88" spans="1:13" ht="31.5" x14ac:dyDescent="0.25">
      <c r="A88" s="81" t="s">
        <v>425</v>
      </c>
      <c r="B88" s="79" t="s">
        <v>19</v>
      </c>
      <c r="C88" s="80" t="s">
        <v>426</v>
      </c>
      <c r="D88" s="76">
        <f t="shared" si="17"/>
        <v>204000</v>
      </c>
      <c r="E88" s="29">
        <f>E89+E91+E94</f>
        <v>204000</v>
      </c>
      <c r="F88" s="29">
        <f>F89+F91+F94</f>
        <v>0</v>
      </c>
      <c r="G88" s="22">
        <f t="shared" si="2"/>
        <v>140316.94</v>
      </c>
      <c r="H88" s="29">
        <f>H89+H91+H94</f>
        <v>140316.94</v>
      </c>
      <c r="I88" s="29">
        <f>I89+I91+I94</f>
        <v>0</v>
      </c>
      <c r="J88" s="22">
        <f t="shared" si="7"/>
        <v>68.7828137254902</v>
      </c>
      <c r="K88" s="22">
        <f t="shared" si="8"/>
        <v>68.7828137254902</v>
      </c>
      <c r="L88" s="22" t="e">
        <f t="shared" si="9"/>
        <v>#DIV/0!</v>
      </c>
      <c r="M88" s="7"/>
    </row>
    <row r="89" spans="1:13" ht="78.75" x14ac:dyDescent="0.25">
      <c r="A89" s="81" t="s">
        <v>427</v>
      </c>
      <c r="B89" s="79" t="s">
        <v>19</v>
      </c>
      <c r="C89" s="80" t="s">
        <v>428</v>
      </c>
      <c r="D89" s="76">
        <f t="shared" si="17"/>
        <v>45000</v>
      </c>
      <c r="E89" s="29">
        <f>E90</f>
        <v>45000</v>
      </c>
      <c r="F89" s="29">
        <f>F90</f>
        <v>0</v>
      </c>
      <c r="G89" s="22">
        <f t="shared" si="2"/>
        <v>0</v>
      </c>
      <c r="H89" s="29">
        <f>H90</f>
        <v>0</v>
      </c>
      <c r="I89" s="29">
        <f>I90</f>
        <v>0</v>
      </c>
      <c r="J89" s="22">
        <f t="shared" si="7"/>
        <v>0</v>
      </c>
      <c r="K89" s="22">
        <f t="shared" si="8"/>
        <v>0</v>
      </c>
      <c r="L89" s="22" t="e">
        <f t="shared" si="9"/>
        <v>#DIV/0!</v>
      </c>
      <c r="M89" s="7"/>
    </row>
    <row r="90" spans="1:13" ht="204.75" x14ac:dyDescent="0.25">
      <c r="A90" s="81" t="s">
        <v>429</v>
      </c>
      <c r="B90" s="79" t="s">
        <v>19</v>
      </c>
      <c r="C90" s="80" t="s">
        <v>430</v>
      </c>
      <c r="D90" s="76">
        <f t="shared" si="17"/>
        <v>45000</v>
      </c>
      <c r="E90" s="29">
        <v>45000</v>
      </c>
      <c r="F90" s="29"/>
      <c r="G90" s="22">
        <f t="shared" si="2"/>
        <v>0</v>
      </c>
      <c r="H90" s="29"/>
      <c r="I90" s="29"/>
      <c r="J90" s="22">
        <f t="shared" si="7"/>
        <v>0</v>
      </c>
      <c r="K90" s="22">
        <f t="shared" si="8"/>
        <v>0</v>
      </c>
      <c r="L90" s="22" t="e">
        <f t="shared" si="9"/>
        <v>#DIV/0!</v>
      </c>
      <c r="M90" s="7"/>
    </row>
    <row r="91" spans="1:13" ht="141.75" x14ac:dyDescent="0.25">
      <c r="A91" s="81" t="s">
        <v>431</v>
      </c>
      <c r="B91" s="79" t="s">
        <v>19</v>
      </c>
      <c r="C91" s="80" t="s">
        <v>432</v>
      </c>
      <c r="D91" s="76">
        <f t="shared" si="17"/>
        <v>150000</v>
      </c>
      <c r="E91" s="29">
        <f>E92+E93</f>
        <v>150000</v>
      </c>
      <c r="F91" s="29">
        <f>F92</f>
        <v>0</v>
      </c>
      <c r="G91" s="22">
        <f t="shared" ref="G91:G140" si="19">H91+I91</f>
        <v>104316.94</v>
      </c>
      <c r="H91" s="29">
        <f>H92+H93</f>
        <v>104316.94</v>
      </c>
      <c r="I91" s="29">
        <f>I92+I93</f>
        <v>0</v>
      </c>
      <c r="J91" s="22">
        <f t="shared" si="7"/>
        <v>69.544626666666659</v>
      </c>
      <c r="K91" s="22">
        <f t="shared" si="8"/>
        <v>69.544626666666659</v>
      </c>
      <c r="L91" s="22" t="e">
        <f t="shared" si="9"/>
        <v>#DIV/0!</v>
      </c>
      <c r="M91" s="7"/>
    </row>
    <row r="92" spans="1:13" ht="126.75" thickBot="1" x14ac:dyDescent="0.3">
      <c r="A92" s="81" t="s">
        <v>433</v>
      </c>
      <c r="B92" s="79" t="s">
        <v>19</v>
      </c>
      <c r="C92" s="80" t="s">
        <v>434</v>
      </c>
      <c r="D92" s="76">
        <f t="shared" si="17"/>
        <v>150000</v>
      </c>
      <c r="E92" s="29">
        <v>150000</v>
      </c>
      <c r="F92" s="29"/>
      <c r="G92" s="22">
        <f t="shared" si="19"/>
        <v>104629.44</v>
      </c>
      <c r="H92" s="29">
        <v>104629.44</v>
      </c>
      <c r="I92" s="29"/>
      <c r="J92" s="29">
        <f t="shared" si="7"/>
        <v>69.752960000000002</v>
      </c>
      <c r="K92" s="29">
        <f t="shared" si="8"/>
        <v>69.752960000000002</v>
      </c>
      <c r="L92" s="29" t="e">
        <f t="shared" si="9"/>
        <v>#DIV/0!</v>
      </c>
      <c r="M92" s="7"/>
    </row>
    <row r="93" spans="1:13" ht="102.75" x14ac:dyDescent="0.25">
      <c r="A93" s="82" t="s">
        <v>443</v>
      </c>
      <c r="B93" s="79" t="s">
        <v>19</v>
      </c>
      <c r="C93" s="80" t="str">
        <f>[1]Доходы!$S$106</f>
        <v xml:space="preserve"> 000 1161012901 0000 140</v>
      </c>
      <c r="D93" s="76">
        <f>E93+F93</f>
        <v>0</v>
      </c>
      <c r="E93" s="29"/>
      <c r="F93" s="29"/>
      <c r="G93" s="22">
        <f>H93+I93</f>
        <v>-312.5</v>
      </c>
      <c r="H93" s="29">
        <v>-312.5</v>
      </c>
      <c r="I93" s="29"/>
      <c r="J93" s="29" t="e">
        <f t="shared" si="7"/>
        <v>#DIV/0!</v>
      </c>
      <c r="K93" s="29" t="e">
        <f t="shared" si="8"/>
        <v>#DIV/0!</v>
      </c>
      <c r="L93" s="29" t="e">
        <f t="shared" si="9"/>
        <v>#DIV/0!</v>
      </c>
      <c r="M93" s="7"/>
    </row>
    <row r="94" spans="1:13" ht="31.5" x14ac:dyDescent="0.25">
      <c r="A94" s="81" t="s">
        <v>435</v>
      </c>
      <c r="B94" s="79" t="s">
        <v>19</v>
      </c>
      <c r="C94" s="80" t="s">
        <v>436</v>
      </c>
      <c r="D94" s="76">
        <f t="shared" si="17"/>
        <v>9000</v>
      </c>
      <c r="E94" s="29">
        <f>E95</f>
        <v>9000</v>
      </c>
      <c r="F94" s="29">
        <f>F95</f>
        <v>0</v>
      </c>
      <c r="G94" s="22">
        <f t="shared" si="19"/>
        <v>36000</v>
      </c>
      <c r="H94" s="29">
        <f>H95</f>
        <v>36000</v>
      </c>
      <c r="I94" s="29">
        <f>I95</f>
        <v>0</v>
      </c>
      <c r="J94" s="22">
        <f t="shared" ref="J94:L96" si="20">G94/D94*100</f>
        <v>400</v>
      </c>
      <c r="K94" s="22">
        <f t="shared" si="20"/>
        <v>400</v>
      </c>
      <c r="L94" s="22" t="e">
        <f t="shared" si="20"/>
        <v>#DIV/0!</v>
      </c>
      <c r="M94" s="7"/>
    </row>
    <row r="95" spans="1:13" ht="173.25" x14ac:dyDescent="0.25">
      <c r="A95" s="81" t="s">
        <v>437</v>
      </c>
      <c r="B95" s="79" t="s">
        <v>19</v>
      </c>
      <c r="C95" s="80" t="s">
        <v>438</v>
      </c>
      <c r="D95" s="76">
        <f t="shared" si="17"/>
        <v>9000</v>
      </c>
      <c r="E95" s="29">
        <v>9000</v>
      </c>
      <c r="F95" s="29"/>
      <c r="G95" s="22">
        <f t="shared" si="19"/>
        <v>36000</v>
      </c>
      <c r="H95" s="29">
        <v>36000</v>
      </c>
      <c r="I95" s="29"/>
      <c r="J95" s="22">
        <f t="shared" si="20"/>
        <v>400</v>
      </c>
      <c r="K95" s="22">
        <f t="shared" si="20"/>
        <v>400</v>
      </c>
      <c r="L95" s="22" t="e">
        <f t="shared" si="20"/>
        <v>#DIV/0!</v>
      </c>
      <c r="M95" s="7"/>
    </row>
    <row r="96" spans="1:13" ht="31.5" x14ac:dyDescent="0.25">
      <c r="A96" s="59" t="s">
        <v>122</v>
      </c>
      <c r="B96" s="60" t="s">
        <v>19</v>
      </c>
      <c r="C96" s="61" t="s">
        <v>123</v>
      </c>
      <c r="D96" s="62">
        <f t="shared" ref="D96:D140" si="21">E96+F96</f>
        <v>255000</v>
      </c>
      <c r="E96" s="62">
        <f t="shared" ref="E96:F96" si="22">E100+E97</f>
        <v>5000</v>
      </c>
      <c r="F96" s="62">
        <f t="shared" si="22"/>
        <v>250000</v>
      </c>
      <c r="G96" s="66">
        <f t="shared" si="19"/>
        <v>-906648.47000000009</v>
      </c>
      <c r="H96" s="62">
        <f>H100+H97</f>
        <v>44222.82</v>
      </c>
      <c r="I96" s="62">
        <f>I100+I98+I99+I102</f>
        <v>-950871.29</v>
      </c>
      <c r="J96" s="66">
        <f t="shared" si="20"/>
        <v>-355.54841960784313</v>
      </c>
      <c r="K96" s="66">
        <f t="shared" si="20"/>
        <v>884.45640000000003</v>
      </c>
      <c r="L96" s="66">
        <f t="shared" si="20"/>
        <v>-380.34851600000002</v>
      </c>
      <c r="M96" s="7"/>
    </row>
    <row r="97" spans="1:13" ht="15.75" x14ac:dyDescent="0.25">
      <c r="A97" s="26" t="s">
        <v>124</v>
      </c>
      <c r="B97" s="27" t="s">
        <v>19</v>
      </c>
      <c r="C97" s="28" t="s">
        <v>125</v>
      </c>
      <c r="D97" s="29">
        <f t="shared" si="21"/>
        <v>0</v>
      </c>
      <c r="E97" s="29">
        <f>E98+E99</f>
        <v>0</v>
      </c>
      <c r="F97" s="29">
        <f>F98+F99</f>
        <v>0</v>
      </c>
      <c r="G97" s="22">
        <f t="shared" si="19"/>
        <v>-930148.47000000009</v>
      </c>
      <c r="H97" s="29">
        <f>H98+H99</f>
        <v>44222.82</v>
      </c>
      <c r="I97" s="29">
        <f>I98+I99</f>
        <v>-974371.29</v>
      </c>
      <c r="J97" s="29"/>
      <c r="K97" s="29"/>
      <c r="L97" s="29"/>
      <c r="M97" s="7"/>
    </row>
    <row r="98" spans="1:13" ht="15.75" x14ac:dyDescent="0.25">
      <c r="A98" s="26" t="s">
        <v>124</v>
      </c>
      <c r="B98" s="27" t="s">
        <v>19</v>
      </c>
      <c r="C98" s="28" t="s">
        <v>373</v>
      </c>
      <c r="D98" s="29">
        <f t="shared" si="21"/>
        <v>0</v>
      </c>
      <c r="E98" s="29"/>
      <c r="F98" s="29"/>
      <c r="G98" s="22">
        <f t="shared" si="19"/>
        <v>44222.82</v>
      </c>
      <c r="H98" s="29">
        <v>44222.82</v>
      </c>
      <c r="I98" s="29"/>
      <c r="J98" s="22" t="e">
        <f t="shared" ref="J98:L104" si="23">G98/D98*100</f>
        <v>#DIV/0!</v>
      </c>
      <c r="K98" s="29"/>
      <c r="L98" s="29"/>
      <c r="M98" s="7"/>
    </row>
    <row r="99" spans="1:13" ht="47.25" x14ac:dyDescent="0.25">
      <c r="A99" s="26" t="s">
        <v>126</v>
      </c>
      <c r="B99" s="27" t="s">
        <v>19</v>
      </c>
      <c r="C99" s="28" t="s">
        <v>367</v>
      </c>
      <c r="D99" s="29">
        <f t="shared" si="21"/>
        <v>0</v>
      </c>
      <c r="E99" s="29"/>
      <c r="F99" s="29"/>
      <c r="G99" s="22">
        <f t="shared" si="19"/>
        <v>-974371.29</v>
      </c>
      <c r="H99" s="29"/>
      <c r="I99" s="29">
        <v>-974371.29</v>
      </c>
      <c r="J99" s="22" t="e">
        <f t="shared" si="23"/>
        <v>#DIV/0!</v>
      </c>
      <c r="K99" s="29"/>
      <c r="L99" s="29"/>
      <c r="M99" s="7"/>
    </row>
    <row r="100" spans="1:13" ht="15.75" x14ac:dyDescent="0.25">
      <c r="A100" s="26" t="s">
        <v>127</v>
      </c>
      <c r="B100" s="27" t="s">
        <v>19</v>
      </c>
      <c r="C100" s="28" t="s">
        <v>128</v>
      </c>
      <c r="D100" s="29">
        <f t="shared" si="21"/>
        <v>255000</v>
      </c>
      <c r="E100" s="29">
        <f t="shared" ref="E100:H100" si="24">SUM(E101:E102)</f>
        <v>5000</v>
      </c>
      <c r="F100" s="29">
        <f t="shared" si="24"/>
        <v>250000</v>
      </c>
      <c r="G100" s="22">
        <f t="shared" si="19"/>
        <v>0</v>
      </c>
      <c r="H100" s="29">
        <f t="shared" si="24"/>
        <v>0</v>
      </c>
      <c r="I100" s="29"/>
      <c r="J100" s="22">
        <f t="shared" si="23"/>
        <v>0</v>
      </c>
      <c r="K100" s="22">
        <f t="shared" si="23"/>
        <v>0</v>
      </c>
      <c r="L100" s="22">
        <f t="shared" si="23"/>
        <v>0</v>
      </c>
      <c r="M100" s="7"/>
    </row>
    <row r="101" spans="1:13" ht="31.5" x14ac:dyDescent="0.25">
      <c r="A101" s="26" t="s">
        <v>129</v>
      </c>
      <c r="B101" s="27" t="s">
        <v>19</v>
      </c>
      <c r="C101" s="28" t="s">
        <v>130</v>
      </c>
      <c r="D101" s="29">
        <f t="shared" si="21"/>
        <v>5000</v>
      </c>
      <c r="E101" s="29">
        <v>5000</v>
      </c>
      <c r="F101" s="29"/>
      <c r="G101" s="22">
        <f t="shared" si="19"/>
        <v>0</v>
      </c>
      <c r="H101" s="29"/>
      <c r="I101" s="29"/>
      <c r="J101" s="22">
        <f t="shared" si="23"/>
        <v>0</v>
      </c>
      <c r="K101" s="22">
        <f t="shared" si="23"/>
        <v>0</v>
      </c>
      <c r="L101" s="22" t="e">
        <f t="shared" si="23"/>
        <v>#DIV/0!</v>
      </c>
      <c r="M101" s="7"/>
    </row>
    <row r="102" spans="1:13" ht="31.5" x14ac:dyDescent="0.25">
      <c r="A102" s="26" t="s">
        <v>131</v>
      </c>
      <c r="B102" s="27" t="s">
        <v>19</v>
      </c>
      <c r="C102" s="28" t="s">
        <v>445</v>
      </c>
      <c r="D102" s="29">
        <f t="shared" si="21"/>
        <v>250000</v>
      </c>
      <c r="E102" s="29"/>
      <c r="F102" s="29">
        <v>250000</v>
      </c>
      <c r="G102" s="22">
        <f t="shared" si="19"/>
        <v>23500</v>
      </c>
      <c r="H102" s="29"/>
      <c r="I102" s="29">
        <v>23500</v>
      </c>
      <c r="J102" s="22">
        <f t="shared" si="23"/>
        <v>9.4</v>
      </c>
      <c r="K102" s="22" t="e">
        <f t="shared" si="23"/>
        <v>#DIV/0!</v>
      </c>
      <c r="L102" s="22">
        <f t="shared" si="23"/>
        <v>9.4</v>
      </c>
      <c r="M102" s="7"/>
    </row>
    <row r="103" spans="1:13" ht="31.5" x14ac:dyDescent="0.25">
      <c r="A103" s="59" t="s">
        <v>132</v>
      </c>
      <c r="B103" s="60" t="s">
        <v>19</v>
      </c>
      <c r="C103" s="61" t="s">
        <v>133</v>
      </c>
      <c r="D103" s="62">
        <f t="shared" ref="D103:I103" si="25">D104+D138</f>
        <v>373739595.63999999</v>
      </c>
      <c r="E103" s="62">
        <f t="shared" si="25"/>
        <v>351367795.63999999</v>
      </c>
      <c r="F103" s="62">
        <f t="shared" si="25"/>
        <v>43821300</v>
      </c>
      <c r="G103" s="62">
        <f t="shared" si="25"/>
        <v>74765502.480000004</v>
      </c>
      <c r="H103" s="62">
        <f t="shared" si="25"/>
        <v>71224772.709999993</v>
      </c>
      <c r="I103" s="62">
        <f t="shared" si="25"/>
        <v>8856079.7599999998</v>
      </c>
      <c r="J103" s="66">
        <f t="shared" si="23"/>
        <v>20.004704706754417</v>
      </c>
      <c r="K103" s="66">
        <f t="shared" si="23"/>
        <v>20.270717349114882</v>
      </c>
      <c r="L103" s="66">
        <f t="shared" si="23"/>
        <v>20.209532259426354</v>
      </c>
      <c r="M103" s="7"/>
    </row>
    <row r="104" spans="1:13" ht="78.75" x14ac:dyDescent="0.25">
      <c r="A104" s="59" t="s">
        <v>134</v>
      </c>
      <c r="B104" s="60" t="s">
        <v>19</v>
      </c>
      <c r="C104" s="61" t="s">
        <v>135</v>
      </c>
      <c r="D104" s="62">
        <f>D105+D111+D117</f>
        <v>378534300</v>
      </c>
      <c r="E104" s="62">
        <f>E105+E111+E117+E133</f>
        <v>356162500</v>
      </c>
      <c r="F104" s="62">
        <f>F105+F111+F117+F133</f>
        <v>43821300</v>
      </c>
      <c r="G104" s="62">
        <f>G105+G111+G117</f>
        <v>79895806.840000004</v>
      </c>
      <c r="H104" s="62">
        <f>H105+H111+H117+H133</f>
        <v>76351177.069999993</v>
      </c>
      <c r="I104" s="62">
        <f>I105+I111+I117+I133</f>
        <v>8859979.7599999998</v>
      </c>
      <c r="J104" s="62">
        <f t="shared" si="23"/>
        <v>21.106622792174978</v>
      </c>
      <c r="K104" s="62">
        <f t="shared" si="23"/>
        <v>21.43717462394272</v>
      </c>
      <c r="L104" s="62">
        <f t="shared" si="23"/>
        <v>20.218432041039403</v>
      </c>
      <c r="M104" s="7"/>
    </row>
    <row r="105" spans="1:13" ht="31.5" x14ac:dyDescent="0.25">
      <c r="A105" s="26" t="s">
        <v>136</v>
      </c>
      <c r="B105" s="27" t="s">
        <v>19</v>
      </c>
      <c r="C105" s="28" t="s">
        <v>137</v>
      </c>
      <c r="D105" s="29">
        <f>D106</f>
        <v>148399500</v>
      </c>
      <c r="E105" s="29">
        <f>E106+E110</f>
        <v>134079700</v>
      </c>
      <c r="F105" s="29">
        <f>F106+F110</f>
        <v>33934500</v>
      </c>
      <c r="G105" s="29">
        <f>G106</f>
        <v>37099875</v>
      </c>
      <c r="H105" s="29">
        <f>H106+H110</f>
        <v>33519925</v>
      </c>
      <c r="I105" s="29">
        <f>I106+I110</f>
        <v>8475475</v>
      </c>
      <c r="J105" s="22">
        <f t="shared" ref="J105:L110" si="26">G105/D105*100</f>
        <v>25</v>
      </c>
      <c r="K105" s="22">
        <f t="shared" si="26"/>
        <v>25</v>
      </c>
      <c r="L105" s="22">
        <f t="shared" si="26"/>
        <v>24.975983143997997</v>
      </c>
      <c r="M105" s="7"/>
    </row>
    <row r="106" spans="1:13" ht="31.5" x14ac:dyDescent="0.25">
      <c r="A106" s="26" t="s">
        <v>138</v>
      </c>
      <c r="B106" s="27" t="s">
        <v>19</v>
      </c>
      <c r="C106" s="28" t="s">
        <v>139</v>
      </c>
      <c r="D106" s="29">
        <f>D107+D108+D110</f>
        <v>148399500</v>
      </c>
      <c r="E106" s="29">
        <f t="shared" ref="E106:I106" si="27">E107+E108</f>
        <v>134079700</v>
      </c>
      <c r="F106" s="29">
        <f t="shared" si="27"/>
        <v>33934500</v>
      </c>
      <c r="G106" s="29">
        <f>G107+G108+G110</f>
        <v>37099875</v>
      </c>
      <c r="H106" s="29">
        <f t="shared" si="27"/>
        <v>33519925</v>
      </c>
      <c r="I106" s="29">
        <f t="shared" si="27"/>
        <v>8475475</v>
      </c>
      <c r="J106" s="22">
        <f t="shared" si="26"/>
        <v>25</v>
      </c>
      <c r="K106" s="22">
        <f t="shared" si="26"/>
        <v>25</v>
      </c>
      <c r="L106" s="22">
        <f t="shared" si="26"/>
        <v>24.975983143997997</v>
      </c>
      <c r="M106" s="7"/>
    </row>
    <row r="107" spans="1:13" ht="47.25" x14ac:dyDescent="0.25">
      <c r="A107" s="26" t="s">
        <v>140</v>
      </c>
      <c r="B107" s="27" t="s">
        <v>19</v>
      </c>
      <c r="C107" s="28" t="s">
        <v>141</v>
      </c>
      <c r="D107" s="29">
        <f t="shared" si="21"/>
        <v>134079700</v>
      </c>
      <c r="E107" s="29">
        <v>134079700</v>
      </c>
      <c r="F107" s="29"/>
      <c r="G107" s="22">
        <f t="shared" si="19"/>
        <v>33519925</v>
      </c>
      <c r="H107" s="29">
        <v>33519925</v>
      </c>
      <c r="I107" s="29"/>
      <c r="J107" s="22">
        <f t="shared" si="26"/>
        <v>25</v>
      </c>
      <c r="K107" s="22">
        <f t="shared" si="26"/>
        <v>25</v>
      </c>
      <c r="L107" s="22" t="e">
        <f t="shared" si="26"/>
        <v>#DIV/0!</v>
      </c>
      <c r="M107" s="7"/>
    </row>
    <row r="108" spans="1:13" ht="47.25" x14ac:dyDescent="0.25">
      <c r="A108" s="26" t="s">
        <v>142</v>
      </c>
      <c r="B108" s="27" t="s">
        <v>19</v>
      </c>
      <c r="C108" s="28" t="s">
        <v>143</v>
      </c>
      <c r="D108" s="29">
        <f>E108+F108-19614700</f>
        <v>14319800</v>
      </c>
      <c r="E108" s="29"/>
      <c r="F108" s="29">
        <v>33934500</v>
      </c>
      <c r="G108" s="22">
        <f>H108+I108-4895525</f>
        <v>3579950</v>
      </c>
      <c r="H108" s="29"/>
      <c r="I108" s="29">
        <v>8475475</v>
      </c>
      <c r="J108" s="22">
        <f t="shared" si="26"/>
        <v>25</v>
      </c>
      <c r="K108" s="22" t="e">
        <f t="shared" si="26"/>
        <v>#DIV/0!</v>
      </c>
      <c r="L108" s="22">
        <f t="shared" si="26"/>
        <v>24.975983143997997</v>
      </c>
      <c r="M108" s="7"/>
    </row>
    <row r="109" spans="1:13" ht="47.25" x14ac:dyDescent="0.25">
      <c r="A109" s="26" t="s">
        <v>144</v>
      </c>
      <c r="B109" s="27" t="s">
        <v>19</v>
      </c>
      <c r="C109" s="28" t="s">
        <v>145</v>
      </c>
      <c r="D109" s="29">
        <f t="shared" si="21"/>
        <v>0</v>
      </c>
      <c r="E109" s="29"/>
      <c r="F109" s="29"/>
      <c r="G109" s="22">
        <f t="shared" si="19"/>
        <v>0</v>
      </c>
      <c r="H109" s="29"/>
      <c r="I109" s="29"/>
      <c r="J109" s="29"/>
      <c r="K109" s="29"/>
      <c r="L109" s="29"/>
      <c r="M109" s="7"/>
    </row>
    <row r="110" spans="1:13" ht="63" x14ac:dyDescent="0.25">
      <c r="A110" s="26" t="s">
        <v>146</v>
      </c>
      <c r="B110" s="27" t="s">
        <v>19</v>
      </c>
      <c r="C110" s="28" t="s">
        <v>368</v>
      </c>
      <c r="D110" s="29">
        <f t="shared" si="21"/>
        <v>0</v>
      </c>
      <c r="E110" s="29"/>
      <c r="F110" s="29"/>
      <c r="G110" s="22">
        <f t="shared" si="19"/>
        <v>0</v>
      </c>
      <c r="H110" s="29"/>
      <c r="I110" s="29"/>
      <c r="J110" s="22" t="e">
        <f t="shared" si="26"/>
        <v>#DIV/0!</v>
      </c>
      <c r="K110" s="29"/>
      <c r="L110" s="29"/>
      <c r="M110" s="7"/>
    </row>
    <row r="111" spans="1:13" ht="47.25" x14ac:dyDescent="0.25">
      <c r="A111" s="59" t="s">
        <v>147</v>
      </c>
      <c r="B111" s="60" t="s">
        <v>19</v>
      </c>
      <c r="C111" s="61" t="s">
        <v>148</v>
      </c>
      <c r="D111" s="62">
        <f t="shared" si="21"/>
        <v>56962400</v>
      </c>
      <c r="E111" s="62">
        <f>E113+E114+E112</f>
        <v>47951500</v>
      </c>
      <c r="F111" s="62">
        <f t="shared" ref="F111" si="28">F113+F114</f>
        <v>9010900</v>
      </c>
      <c r="G111" s="66">
        <f t="shared" si="19"/>
        <v>9781415</v>
      </c>
      <c r="H111" s="62">
        <f>H113+H114+H112</f>
        <v>9581415</v>
      </c>
      <c r="I111" s="62">
        <f>I113+I114+I112</f>
        <v>200000</v>
      </c>
      <c r="J111" s="66">
        <f>G111/D111*100</f>
        <v>17.171704492788226</v>
      </c>
      <c r="K111" s="66">
        <f>H111/E111*100</f>
        <v>19.981470861182654</v>
      </c>
      <c r="L111" s="66">
        <f>I111/F111*100</f>
        <v>2.2195341197882565</v>
      </c>
      <c r="M111" s="7"/>
    </row>
    <row r="112" spans="1:13" ht="31.5" x14ac:dyDescent="0.25">
      <c r="A112" s="26" t="s">
        <v>385</v>
      </c>
      <c r="B112" s="27" t="s">
        <v>19</v>
      </c>
      <c r="C112" s="28" t="s">
        <v>439</v>
      </c>
      <c r="D112" s="29">
        <f t="shared" si="21"/>
        <v>2758000</v>
      </c>
      <c r="E112" s="29">
        <v>2758000</v>
      </c>
      <c r="F112" s="29"/>
      <c r="G112" s="22">
        <f t="shared" si="19"/>
        <v>0</v>
      </c>
      <c r="H112" s="29"/>
      <c r="I112" s="29"/>
      <c r="J112" s="29"/>
      <c r="K112" s="29"/>
      <c r="L112" s="29"/>
      <c r="M112" s="7"/>
    </row>
    <row r="113" spans="1:13" ht="78.75" x14ac:dyDescent="0.25">
      <c r="A113" s="26" t="s">
        <v>369</v>
      </c>
      <c r="B113" s="27" t="s">
        <v>19</v>
      </c>
      <c r="C113" s="28" t="s">
        <v>370</v>
      </c>
      <c r="D113" s="29">
        <f t="shared" si="21"/>
        <v>0</v>
      </c>
      <c r="E113" s="29"/>
      <c r="F113" s="29"/>
      <c r="G113" s="22">
        <f t="shared" si="19"/>
        <v>0</v>
      </c>
      <c r="H113" s="29"/>
      <c r="I113" s="29"/>
      <c r="J113" s="29"/>
      <c r="K113" s="29"/>
      <c r="L113" s="29"/>
      <c r="M113" s="7"/>
    </row>
    <row r="114" spans="1:13" ht="15.75" x14ac:dyDescent="0.25">
      <c r="A114" s="26" t="s">
        <v>149</v>
      </c>
      <c r="B114" s="27" t="s">
        <v>19</v>
      </c>
      <c r="C114" s="28" t="s">
        <v>150</v>
      </c>
      <c r="D114" s="29">
        <f t="shared" si="21"/>
        <v>54204400</v>
      </c>
      <c r="E114" s="29">
        <f t="shared" ref="E114:I114" si="29">E115+E116</f>
        <v>45193500</v>
      </c>
      <c r="F114" s="29">
        <f t="shared" si="29"/>
        <v>9010900</v>
      </c>
      <c r="G114" s="22">
        <f t="shared" si="19"/>
        <v>9781415</v>
      </c>
      <c r="H114" s="29">
        <f t="shared" si="29"/>
        <v>9581415</v>
      </c>
      <c r="I114" s="29">
        <f t="shared" si="29"/>
        <v>200000</v>
      </c>
      <c r="J114" s="22">
        <f t="shared" ref="J114:L116" si="30">G114/D114*100</f>
        <v>18.045426201562972</v>
      </c>
      <c r="K114" s="22">
        <f t="shared" si="30"/>
        <v>21.200869594078796</v>
      </c>
      <c r="L114" s="22">
        <f t="shared" si="30"/>
        <v>2.2195341197882565</v>
      </c>
      <c r="M114" s="7"/>
    </row>
    <row r="115" spans="1:13" ht="31.5" x14ac:dyDescent="0.25">
      <c r="A115" s="26" t="s">
        <v>151</v>
      </c>
      <c r="B115" s="27" t="s">
        <v>19</v>
      </c>
      <c r="C115" s="28" t="s">
        <v>152</v>
      </c>
      <c r="D115" s="29">
        <f t="shared" si="21"/>
        <v>45193500</v>
      </c>
      <c r="E115" s="29">
        <v>45193500</v>
      </c>
      <c r="F115" s="29"/>
      <c r="G115" s="22">
        <f t="shared" si="19"/>
        <v>9581415</v>
      </c>
      <c r="H115" s="29">
        <v>9581415</v>
      </c>
      <c r="I115" s="29"/>
      <c r="J115" s="22">
        <f t="shared" si="30"/>
        <v>21.200869594078796</v>
      </c>
      <c r="K115" s="22">
        <f t="shared" si="30"/>
        <v>21.200869594078796</v>
      </c>
      <c r="L115" s="22" t="e">
        <f t="shared" si="30"/>
        <v>#DIV/0!</v>
      </c>
      <c r="M115" s="7"/>
    </row>
    <row r="116" spans="1:13" ht="31.5" x14ac:dyDescent="0.25">
      <c r="A116" s="26" t="s">
        <v>153</v>
      </c>
      <c r="B116" s="27" t="s">
        <v>19</v>
      </c>
      <c r="C116" s="28" t="s">
        <v>440</v>
      </c>
      <c r="D116" s="29">
        <f t="shared" si="21"/>
        <v>9010900</v>
      </c>
      <c r="E116" s="29"/>
      <c r="F116" s="29">
        <v>9010900</v>
      </c>
      <c r="G116" s="22">
        <f t="shared" si="19"/>
        <v>200000</v>
      </c>
      <c r="H116" s="29"/>
      <c r="I116" s="29">
        <v>200000</v>
      </c>
      <c r="J116" s="22">
        <f t="shared" si="30"/>
        <v>2.2195341197882565</v>
      </c>
      <c r="K116" s="29"/>
      <c r="L116" s="29"/>
      <c r="M116" s="7"/>
    </row>
    <row r="117" spans="1:13" ht="31.5" x14ac:dyDescent="0.25">
      <c r="A117" s="59" t="s">
        <v>154</v>
      </c>
      <c r="B117" s="60" t="s">
        <v>19</v>
      </c>
      <c r="C117" s="61" t="s">
        <v>155</v>
      </c>
      <c r="D117" s="62">
        <f t="shared" si="21"/>
        <v>173172400</v>
      </c>
      <c r="E117" s="62">
        <f>E118+E120+E122+E124+E127+E129+E130</f>
        <v>172296500</v>
      </c>
      <c r="F117" s="62">
        <f>F118+F120+F122+F124+F127+F129+F130</f>
        <v>875900</v>
      </c>
      <c r="G117" s="66">
        <f t="shared" si="19"/>
        <v>33014516.84</v>
      </c>
      <c r="H117" s="62">
        <f>H118+H120+H122+H124+H127+H129+H130</f>
        <v>32830012.079999998</v>
      </c>
      <c r="I117" s="29">
        <f>I118+I120+I122+I124+I127+I129+I130</f>
        <v>184504.76</v>
      </c>
      <c r="J117" s="66">
        <f>G117/D117*100</f>
        <v>19.064537328119261</v>
      </c>
      <c r="K117" s="66">
        <f>H117/E117*100</f>
        <v>19.054369694102895</v>
      </c>
      <c r="L117" s="66">
        <f>I117/F117*100</f>
        <v>21.06459184838452</v>
      </c>
      <c r="M117" s="7"/>
    </row>
    <row r="118" spans="1:13" ht="94.5" x14ac:dyDescent="0.25">
      <c r="A118" s="26" t="s">
        <v>156</v>
      </c>
      <c r="B118" s="27" t="s">
        <v>19</v>
      </c>
      <c r="C118" s="28" t="s">
        <v>157</v>
      </c>
      <c r="D118" s="29">
        <f t="shared" si="21"/>
        <v>0</v>
      </c>
      <c r="E118" s="29">
        <f>E119</f>
        <v>0</v>
      </c>
      <c r="F118" s="29">
        <f>F119</f>
        <v>0</v>
      </c>
      <c r="G118" s="22">
        <f t="shared" si="19"/>
        <v>0</v>
      </c>
      <c r="H118" s="29">
        <f>H119</f>
        <v>0</v>
      </c>
      <c r="I118" s="29">
        <f>I119</f>
        <v>0</v>
      </c>
      <c r="J118" s="29"/>
      <c r="K118" s="29"/>
      <c r="L118" s="29"/>
      <c r="M118" s="7"/>
    </row>
    <row r="119" spans="1:13" ht="110.25" x14ac:dyDescent="0.25">
      <c r="A119" s="26" t="s">
        <v>158</v>
      </c>
      <c r="B119" s="27" t="s">
        <v>19</v>
      </c>
      <c r="C119" s="28" t="s">
        <v>159</v>
      </c>
      <c r="D119" s="29">
        <f t="shared" si="21"/>
        <v>0</v>
      </c>
      <c r="E119" s="29"/>
      <c r="F119" s="29"/>
      <c r="G119" s="22">
        <f t="shared" si="19"/>
        <v>0</v>
      </c>
      <c r="H119" s="29"/>
      <c r="I119" s="29"/>
      <c r="J119" s="29"/>
      <c r="K119" s="29"/>
      <c r="L119" s="29"/>
      <c r="M119" s="7"/>
    </row>
    <row r="120" spans="1:13" ht="63" x14ac:dyDescent="0.25">
      <c r="A120" s="26" t="s">
        <v>160</v>
      </c>
      <c r="B120" s="27" t="s">
        <v>19</v>
      </c>
      <c r="C120" s="28" t="s">
        <v>161</v>
      </c>
      <c r="D120" s="29">
        <f t="shared" si="21"/>
        <v>777600</v>
      </c>
      <c r="E120" s="29">
        <f>E121</f>
        <v>0</v>
      </c>
      <c r="F120" s="29">
        <f>F121</f>
        <v>777600</v>
      </c>
      <c r="G120" s="22">
        <f t="shared" si="19"/>
        <v>184504.76</v>
      </c>
      <c r="H120" s="29">
        <f>H121</f>
        <v>0</v>
      </c>
      <c r="I120" s="29">
        <f>I121</f>
        <v>184504.76</v>
      </c>
      <c r="J120" s="22">
        <f t="shared" ref="J120:L126" si="31">G120/D120*100</f>
        <v>23.727463991769547</v>
      </c>
      <c r="K120" s="22" t="e">
        <f t="shared" si="31"/>
        <v>#DIV/0!</v>
      </c>
      <c r="L120" s="22">
        <f t="shared" si="31"/>
        <v>23.727463991769547</v>
      </c>
      <c r="M120" s="7"/>
    </row>
    <row r="121" spans="1:13" ht="78.75" x14ac:dyDescent="0.25">
      <c r="A121" s="26" t="s">
        <v>162</v>
      </c>
      <c r="B121" s="27" t="s">
        <v>19</v>
      </c>
      <c r="C121" s="28" t="s">
        <v>163</v>
      </c>
      <c r="D121" s="29">
        <f t="shared" si="21"/>
        <v>777600</v>
      </c>
      <c r="E121" s="29"/>
      <c r="F121" s="29">
        <v>777600</v>
      </c>
      <c r="G121" s="22">
        <f t="shared" si="19"/>
        <v>184504.76</v>
      </c>
      <c r="H121" s="29">
        <v>0</v>
      </c>
      <c r="I121" s="29">
        <v>184504.76</v>
      </c>
      <c r="J121" s="22">
        <f t="shared" si="31"/>
        <v>23.727463991769547</v>
      </c>
      <c r="K121" s="22" t="e">
        <f t="shared" si="31"/>
        <v>#DIV/0!</v>
      </c>
      <c r="L121" s="22">
        <f t="shared" si="31"/>
        <v>23.727463991769547</v>
      </c>
      <c r="M121" s="7"/>
    </row>
    <row r="122" spans="1:13" ht="78.75" x14ac:dyDescent="0.25">
      <c r="A122" s="26" t="s">
        <v>164</v>
      </c>
      <c r="B122" s="27" t="s">
        <v>19</v>
      </c>
      <c r="C122" s="28" t="s">
        <v>165</v>
      </c>
      <c r="D122" s="29">
        <f t="shared" si="21"/>
        <v>12565800</v>
      </c>
      <c r="E122" s="29">
        <f>E123</f>
        <v>12565800</v>
      </c>
      <c r="F122" s="29">
        <f>F123</f>
        <v>0</v>
      </c>
      <c r="G122" s="22">
        <f t="shared" si="19"/>
        <v>3030809.48</v>
      </c>
      <c r="H122" s="29">
        <f>H123</f>
        <v>3030809.48</v>
      </c>
      <c r="I122" s="29">
        <f>I123</f>
        <v>0</v>
      </c>
      <c r="J122" s="22">
        <f t="shared" si="31"/>
        <v>24.11951073548839</v>
      </c>
      <c r="K122" s="22">
        <f t="shared" si="31"/>
        <v>24.11951073548839</v>
      </c>
      <c r="L122" s="22" t="e">
        <f t="shared" si="31"/>
        <v>#DIV/0!</v>
      </c>
      <c r="M122" s="7"/>
    </row>
    <row r="123" spans="1:13" ht="78.75" x14ac:dyDescent="0.25">
      <c r="A123" s="26" t="s">
        <v>166</v>
      </c>
      <c r="B123" s="27" t="s">
        <v>19</v>
      </c>
      <c r="C123" s="28" t="s">
        <v>167</v>
      </c>
      <c r="D123" s="29">
        <f t="shared" si="21"/>
        <v>12565800</v>
      </c>
      <c r="E123" s="29">
        <v>12565800</v>
      </c>
      <c r="F123" s="29"/>
      <c r="G123" s="22">
        <f t="shared" si="19"/>
        <v>3030809.48</v>
      </c>
      <c r="H123" s="29">
        <v>3030809.48</v>
      </c>
      <c r="I123" s="29"/>
      <c r="J123" s="22">
        <f t="shared" si="31"/>
        <v>24.11951073548839</v>
      </c>
      <c r="K123" s="22">
        <f t="shared" si="31"/>
        <v>24.11951073548839</v>
      </c>
      <c r="L123" s="22" t="e">
        <f t="shared" si="31"/>
        <v>#DIV/0!</v>
      </c>
      <c r="M123" s="7"/>
    </row>
    <row r="124" spans="1:13" ht="63" x14ac:dyDescent="0.25">
      <c r="A124" s="26" t="s">
        <v>168</v>
      </c>
      <c r="B124" s="27" t="s">
        <v>19</v>
      </c>
      <c r="C124" s="28" t="s">
        <v>169</v>
      </c>
      <c r="D124" s="29">
        <f t="shared" si="21"/>
        <v>7520500</v>
      </c>
      <c r="E124" s="29">
        <f>E125+E126</f>
        <v>7422200</v>
      </c>
      <c r="F124" s="29">
        <f>F125+F126</f>
        <v>98300</v>
      </c>
      <c r="G124" s="22">
        <f t="shared" si="19"/>
        <v>1897302.6</v>
      </c>
      <c r="H124" s="29">
        <f>H125+H126</f>
        <v>1897302.6</v>
      </c>
      <c r="I124" s="29">
        <f>I125+I126</f>
        <v>0</v>
      </c>
      <c r="J124" s="22">
        <f t="shared" si="31"/>
        <v>25.228410345056844</v>
      </c>
      <c r="K124" s="22">
        <f t="shared" si="31"/>
        <v>25.562536714181782</v>
      </c>
      <c r="L124" s="22">
        <f t="shared" si="31"/>
        <v>0</v>
      </c>
      <c r="M124" s="7"/>
    </row>
    <row r="125" spans="1:13" ht="78.75" x14ac:dyDescent="0.25">
      <c r="A125" s="26" t="s">
        <v>170</v>
      </c>
      <c r="B125" s="27" t="s">
        <v>19</v>
      </c>
      <c r="C125" s="28" t="s">
        <v>171</v>
      </c>
      <c r="D125" s="29">
        <f t="shared" si="21"/>
        <v>7422200</v>
      </c>
      <c r="E125" s="29">
        <v>7422200</v>
      </c>
      <c r="F125" s="29"/>
      <c r="G125" s="22">
        <f t="shared" si="19"/>
        <v>1897302.6</v>
      </c>
      <c r="H125" s="29">
        <v>1897302.6</v>
      </c>
      <c r="I125" s="29"/>
      <c r="J125" s="22">
        <f t="shared" si="31"/>
        <v>25.562536714181782</v>
      </c>
      <c r="K125" s="22">
        <f t="shared" si="31"/>
        <v>25.562536714181782</v>
      </c>
      <c r="L125" s="22" t="e">
        <f t="shared" si="31"/>
        <v>#DIV/0!</v>
      </c>
      <c r="M125" s="7"/>
    </row>
    <row r="126" spans="1:13" ht="63" x14ac:dyDescent="0.25">
      <c r="A126" s="26" t="s">
        <v>172</v>
      </c>
      <c r="B126" s="27" t="s">
        <v>19</v>
      </c>
      <c r="C126" s="28" t="s">
        <v>173</v>
      </c>
      <c r="D126" s="29">
        <f t="shared" si="21"/>
        <v>98300</v>
      </c>
      <c r="E126" s="29"/>
      <c r="F126" s="29">
        <v>98300</v>
      </c>
      <c r="G126" s="22">
        <f t="shared" si="19"/>
        <v>0</v>
      </c>
      <c r="H126" s="29"/>
      <c r="I126" s="29"/>
      <c r="J126" s="22">
        <f t="shared" si="31"/>
        <v>0</v>
      </c>
      <c r="K126" s="22" t="e">
        <f t="shared" si="31"/>
        <v>#DIV/0!</v>
      </c>
      <c r="L126" s="22">
        <f t="shared" si="31"/>
        <v>0</v>
      </c>
      <c r="M126" s="7"/>
    </row>
    <row r="127" spans="1:13" ht="63" x14ac:dyDescent="0.25">
      <c r="A127" s="26" t="s">
        <v>174</v>
      </c>
      <c r="B127" s="27" t="s">
        <v>19</v>
      </c>
      <c r="C127" s="28" t="s">
        <v>175</v>
      </c>
      <c r="D127" s="29">
        <f t="shared" si="21"/>
        <v>51200</v>
      </c>
      <c r="E127" s="29">
        <f>E128</f>
        <v>51200</v>
      </c>
      <c r="F127" s="29"/>
      <c r="G127" s="22">
        <f t="shared" si="19"/>
        <v>0</v>
      </c>
      <c r="H127" s="29">
        <f>H128</f>
        <v>0</v>
      </c>
      <c r="I127" s="29"/>
      <c r="J127" s="29"/>
      <c r="K127" s="29"/>
      <c r="L127" s="29"/>
      <c r="M127" s="7"/>
    </row>
    <row r="128" spans="1:13" ht="78.75" x14ac:dyDescent="0.25">
      <c r="A128" s="26" t="s">
        <v>176</v>
      </c>
      <c r="B128" s="27" t="s">
        <v>19</v>
      </c>
      <c r="C128" s="28" t="s">
        <v>177</v>
      </c>
      <c r="D128" s="29">
        <f t="shared" si="21"/>
        <v>51200</v>
      </c>
      <c r="E128" s="29">
        <v>51200</v>
      </c>
      <c r="F128" s="29"/>
      <c r="G128" s="22">
        <f t="shared" si="19"/>
        <v>0</v>
      </c>
      <c r="H128" s="29"/>
      <c r="I128" s="29"/>
      <c r="J128" s="29"/>
      <c r="K128" s="29"/>
      <c r="L128" s="29"/>
      <c r="M128" s="7"/>
    </row>
    <row r="129" spans="1:13" ht="31.5" x14ac:dyDescent="0.25">
      <c r="A129" s="26" t="s">
        <v>390</v>
      </c>
      <c r="B129" s="27" t="s">
        <v>19</v>
      </c>
      <c r="C129" s="28" t="s">
        <v>391</v>
      </c>
      <c r="D129" s="29">
        <f t="shared" si="21"/>
        <v>8800</v>
      </c>
      <c r="E129" s="29">
        <v>8800</v>
      </c>
      <c r="F129" s="29"/>
      <c r="G129" s="22">
        <f t="shared" si="19"/>
        <v>8800</v>
      </c>
      <c r="H129" s="29">
        <v>8800</v>
      </c>
      <c r="I129" s="29"/>
      <c r="J129" s="22">
        <f t="shared" ref="J129" si="32">G129/D129*100</f>
        <v>100</v>
      </c>
      <c r="K129" s="29"/>
      <c r="L129" s="29"/>
      <c r="M129" s="7"/>
    </row>
    <row r="130" spans="1:13" ht="15.75" x14ac:dyDescent="0.25">
      <c r="A130" s="26" t="s">
        <v>178</v>
      </c>
      <c r="B130" s="27" t="s">
        <v>19</v>
      </c>
      <c r="C130" s="28" t="s">
        <v>179</v>
      </c>
      <c r="D130" s="29">
        <f t="shared" si="21"/>
        <v>152248500</v>
      </c>
      <c r="E130" s="29">
        <f>E131</f>
        <v>152248500</v>
      </c>
      <c r="F130" s="29"/>
      <c r="G130" s="22">
        <f t="shared" si="19"/>
        <v>27893100</v>
      </c>
      <c r="H130" s="29">
        <f>H131</f>
        <v>27893100</v>
      </c>
      <c r="I130" s="29"/>
      <c r="J130" s="22">
        <f t="shared" ref="J130:L133" si="33">G130/D130*100</f>
        <v>18.320771633218062</v>
      </c>
      <c r="K130" s="22">
        <f t="shared" si="33"/>
        <v>18.320771633218062</v>
      </c>
      <c r="L130" s="22" t="e">
        <f t="shared" si="33"/>
        <v>#DIV/0!</v>
      </c>
      <c r="M130" s="7"/>
    </row>
    <row r="131" spans="1:13" ht="31.5" x14ac:dyDescent="0.25">
      <c r="A131" s="26" t="s">
        <v>180</v>
      </c>
      <c r="B131" s="27" t="s">
        <v>19</v>
      </c>
      <c r="C131" s="28" t="s">
        <v>181</v>
      </c>
      <c r="D131" s="29">
        <f t="shared" si="21"/>
        <v>152248500</v>
      </c>
      <c r="E131" s="29">
        <v>152248500</v>
      </c>
      <c r="F131" s="29"/>
      <c r="G131" s="22">
        <f t="shared" si="19"/>
        <v>27893100</v>
      </c>
      <c r="H131" s="29">
        <v>27893100</v>
      </c>
      <c r="I131" s="29"/>
      <c r="J131" s="22">
        <f t="shared" si="33"/>
        <v>18.320771633218062</v>
      </c>
      <c r="K131" s="22">
        <f t="shared" si="33"/>
        <v>18.320771633218062</v>
      </c>
      <c r="L131" s="22" t="e">
        <f t="shared" si="33"/>
        <v>#DIV/0!</v>
      </c>
      <c r="M131" s="7"/>
    </row>
    <row r="132" spans="1:13" ht="15.75" x14ac:dyDescent="0.25">
      <c r="A132" s="26" t="s">
        <v>182</v>
      </c>
      <c r="B132" s="27" t="s">
        <v>19</v>
      </c>
      <c r="C132" s="28" t="s">
        <v>392</v>
      </c>
      <c r="D132" s="29"/>
      <c r="E132" s="29">
        <f>E133</f>
        <v>1834800</v>
      </c>
      <c r="F132" s="29">
        <f>F133</f>
        <v>0</v>
      </c>
      <c r="G132" s="22"/>
      <c r="H132" s="29">
        <f>H133</f>
        <v>419824.99</v>
      </c>
      <c r="I132" s="29"/>
      <c r="J132" s="22" t="e">
        <f t="shared" si="33"/>
        <v>#DIV/0!</v>
      </c>
      <c r="K132" s="22">
        <f t="shared" si="33"/>
        <v>22.881239917157185</v>
      </c>
      <c r="L132" s="22" t="e">
        <f t="shared" si="33"/>
        <v>#DIV/0!</v>
      </c>
      <c r="M132" s="7"/>
    </row>
    <row r="133" spans="1:13" ht="110.25" x14ac:dyDescent="0.25">
      <c r="A133" s="26" t="s">
        <v>183</v>
      </c>
      <c r="B133" s="27" t="s">
        <v>19</v>
      </c>
      <c r="C133" s="28" t="s">
        <v>184</v>
      </c>
      <c r="D133" s="29"/>
      <c r="E133" s="29">
        <f>E134</f>
        <v>1834800</v>
      </c>
      <c r="F133" s="29">
        <f>F134</f>
        <v>0</v>
      </c>
      <c r="G133" s="22"/>
      <c r="H133" s="29">
        <f>H134</f>
        <v>419824.99</v>
      </c>
      <c r="I133" s="29">
        <f>I134</f>
        <v>0</v>
      </c>
      <c r="J133" s="22" t="e">
        <f t="shared" si="33"/>
        <v>#DIV/0!</v>
      </c>
      <c r="K133" s="22">
        <f t="shared" si="33"/>
        <v>22.881239917157185</v>
      </c>
      <c r="L133" s="22" t="e">
        <f t="shared" si="33"/>
        <v>#DIV/0!</v>
      </c>
      <c r="M133" s="7"/>
    </row>
    <row r="134" spans="1:13" ht="126" x14ac:dyDescent="0.25">
      <c r="A134" s="26" t="s">
        <v>185</v>
      </c>
      <c r="B134" s="27" t="s">
        <v>19</v>
      </c>
      <c r="C134" s="28" t="s">
        <v>186</v>
      </c>
      <c r="D134" s="29"/>
      <c r="E134" s="29">
        <v>1834800</v>
      </c>
      <c r="F134" s="29"/>
      <c r="G134" s="22"/>
      <c r="H134" s="29">
        <v>419824.99</v>
      </c>
      <c r="I134" s="29"/>
      <c r="J134" s="29"/>
      <c r="K134" s="29"/>
      <c r="L134" s="29"/>
      <c r="M134" s="7"/>
    </row>
    <row r="135" spans="1:13" ht="110.25" x14ac:dyDescent="0.25">
      <c r="A135" s="26" t="s">
        <v>187</v>
      </c>
      <c r="B135" s="27" t="s">
        <v>19</v>
      </c>
      <c r="C135" s="28" t="s">
        <v>188</v>
      </c>
      <c r="D135" s="29">
        <f t="shared" si="21"/>
        <v>0</v>
      </c>
      <c r="E135" s="29"/>
      <c r="F135" s="29"/>
      <c r="G135" s="22">
        <f t="shared" si="19"/>
        <v>0</v>
      </c>
      <c r="H135" s="29"/>
      <c r="I135" s="29"/>
      <c r="J135" s="29"/>
      <c r="K135" s="29"/>
      <c r="L135" s="29"/>
      <c r="M135" s="7"/>
    </row>
    <row r="136" spans="1:13" ht="94.5" x14ac:dyDescent="0.25">
      <c r="A136" s="26" t="s">
        <v>189</v>
      </c>
      <c r="B136" s="27" t="s">
        <v>19</v>
      </c>
      <c r="C136" s="28" t="s">
        <v>190</v>
      </c>
      <c r="D136" s="29">
        <f t="shared" si="21"/>
        <v>0</v>
      </c>
      <c r="E136" s="29"/>
      <c r="F136" s="29"/>
      <c r="G136" s="22">
        <f t="shared" si="19"/>
        <v>0</v>
      </c>
      <c r="H136" s="29"/>
      <c r="I136" s="29"/>
      <c r="J136" s="29"/>
      <c r="K136" s="29"/>
      <c r="L136" s="29"/>
      <c r="M136" s="7"/>
    </row>
    <row r="137" spans="1:13" ht="63" x14ac:dyDescent="0.25">
      <c r="A137" s="26" t="s">
        <v>387</v>
      </c>
      <c r="B137" s="27" t="s">
        <v>19</v>
      </c>
      <c r="C137" s="28" t="s">
        <v>388</v>
      </c>
      <c r="D137" s="29">
        <f t="shared" si="21"/>
        <v>0</v>
      </c>
      <c r="E137" s="29"/>
      <c r="F137" s="29"/>
      <c r="G137" s="22">
        <f t="shared" si="19"/>
        <v>0</v>
      </c>
      <c r="H137" s="29"/>
      <c r="I137" s="29"/>
      <c r="J137" s="22" t="e">
        <f t="shared" ref="J137:L139" si="34">G137/D137*100</f>
        <v>#DIV/0!</v>
      </c>
      <c r="K137" s="29"/>
      <c r="L137" s="29"/>
      <c r="M137" s="7"/>
    </row>
    <row r="138" spans="1:13" ht="94.5" x14ac:dyDescent="0.25">
      <c r="A138" s="26" t="s">
        <v>191</v>
      </c>
      <c r="B138" s="27" t="s">
        <v>19</v>
      </c>
      <c r="C138" s="28" t="s">
        <v>192</v>
      </c>
      <c r="D138" s="29">
        <f t="shared" si="21"/>
        <v>-4794704.3600000003</v>
      </c>
      <c r="E138" s="29">
        <f>E139+E140</f>
        <v>-4794704.3600000003</v>
      </c>
      <c r="F138" s="29">
        <f>F139+F140</f>
        <v>0</v>
      </c>
      <c r="G138" s="66">
        <f t="shared" si="19"/>
        <v>-5130304.3600000003</v>
      </c>
      <c r="H138" s="29">
        <f>H139+H140</f>
        <v>-5126404.3600000003</v>
      </c>
      <c r="I138" s="29">
        <f>I139+I140</f>
        <v>-3900</v>
      </c>
      <c r="J138" s="22">
        <f t="shared" si="34"/>
        <v>106.99938880068926</v>
      </c>
      <c r="K138" s="22">
        <f t="shared" si="34"/>
        <v>106.91804906194466</v>
      </c>
      <c r="L138" s="22" t="e">
        <f t="shared" si="34"/>
        <v>#DIV/0!</v>
      </c>
      <c r="M138" s="7"/>
    </row>
    <row r="139" spans="1:13" ht="78.75" x14ac:dyDescent="0.25">
      <c r="A139" s="26" t="s">
        <v>193</v>
      </c>
      <c r="B139" s="27" t="s">
        <v>19</v>
      </c>
      <c r="C139" s="28" t="s">
        <v>194</v>
      </c>
      <c r="D139" s="29">
        <f t="shared" si="21"/>
        <v>-4794704.3600000003</v>
      </c>
      <c r="E139" s="29">
        <v>-4794704.3600000003</v>
      </c>
      <c r="F139" s="29"/>
      <c r="G139" s="22">
        <f t="shared" si="19"/>
        <v>-5126404.3600000003</v>
      </c>
      <c r="H139" s="29">
        <v>-5126404.3600000003</v>
      </c>
      <c r="I139" s="29"/>
      <c r="J139" s="22">
        <f t="shared" si="34"/>
        <v>106.91804906194466</v>
      </c>
      <c r="K139" s="22">
        <f t="shared" si="34"/>
        <v>106.91804906194466</v>
      </c>
      <c r="L139" s="22" t="e">
        <f t="shared" si="34"/>
        <v>#DIV/0!</v>
      </c>
      <c r="M139" s="7"/>
    </row>
    <row r="140" spans="1:13" ht="79.5" thickBot="1" x14ac:dyDescent="0.3">
      <c r="A140" s="26" t="s">
        <v>195</v>
      </c>
      <c r="B140" s="27" t="s">
        <v>19</v>
      </c>
      <c r="C140" s="28" t="s">
        <v>196</v>
      </c>
      <c r="D140" s="29">
        <f t="shared" si="21"/>
        <v>0</v>
      </c>
      <c r="E140" s="29"/>
      <c r="F140" s="29"/>
      <c r="G140" s="22">
        <f t="shared" si="19"/>
        <v>-3900</v>
      </c>
      <c r="H140" s="29"/>
      <c r="I140" s="29">
        <v>-3900</v>
      </c>
      <c r="J140" s="29"/>
      <c r="K140" s="29"/>
      <c r="L140" s="29"/>
      <c r="M140" s="7"/>
    </row>
    <row r="141" spans="1:13" x14ac:dyDescent="0.25">
      <c r="A141" s="8"/>
      <c r="B141" s="11"/>
      <c r="C141" s="11"/>
      <c r="D141" s="12"/>
      <c r="E141" s="12"/>
      <c r="F141" s="12"/>
      <c r="G141" s="12"/>
      <c r="H141" s="12"/>
      <c r="I141" s="12"/>
      <c r="J141" s="12"/>
      <c r="K141" s="12"/>
      <c r="L141" s="12"/>
      <c r="M141" s="3" t="s">
        <v>197</v>
      </c>
    </row>
    <row r="142" spans="1:13" x14ac:dyDescent="0.25">
      <c r="A142" s="8"/>
      <c r="B142" s="8"/>
      <c r="C142" s="8"/>
      <c r="D142" s="13"/>
      <c r="E142" s="13"/>
      <c r="F142" s="13"/>
      <c r="G142" s="13"/>
      <c r="H142" s="13"/>
      <c r="I142" s="13"/>
      <c r="J142" s="13"/>
      <c r="K142" s="13"/>
      <c r="L142" s="13"/>
      <c r="M142" s="3" t="s">
        <v>197</v>
      </c>
    </row>
  </sheetData>
  <mergeCells count="9">
    <mergeCell ref="K6:K7"/>
    <mergeCell ref="L6:L7"/>
    <mergeCell ref="G6:I6"/>
    <mergeCell ref="B1:F3"/>
    <mergeCell ref="A6:A7"/>
    <mergeCell ref="B6:B7"/>
    <mergeCell ref="C6:C7"/>
    <mergeCell ref="D6:F6"/>
    <mergeCell ref="J6:J7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opLeftCell="A52" workbookViewId="0">
      <selection activeCell="D63" sqref="D63"/>
    </sheetView>
  </sheetViews>
  <sheetFormatPr defaultRowHeight="15" x14ac:dyDescent="0.25"/>
  <cols>
    <col min="1" max="1" width="46.85546875" style="1" customWidth="1"/>
    <col min="2" max="2" width="7.140625" style="1" customWidth="1"/>
    <col min="3" max="3" width="31.42578125" style="1" customWidth="1"/>
    <col min="4" max="4" width="16.5703125" style="1" customWidth="1"/>
    <col min="5" max="5" width="16.7109375" style="1" customWidth="1"/>
    <col min="6" max="7" width="15.42578125" style="1" customWidth="1"/>
    <col min="8" max="8" width="16.7109375" style="1" customWidth="1"/>
    <col min="9" max="12" width="14.7109375" style="1" customWidth="1"/>
    <col min="13" max="13" width="9.7109375" style="1" customWidth="1"/>
    <col min="14" max="16384" width="9.140625" style="1"/>
  </cols>
  <sheetData>
    <row r="1" spans="1:13" ht="7.5" customHeight="1" x14ac:dyDescent="0.25">
      <c r="A1" s="14"/>
      <c r="B1" s="15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14.1" customHeight="1" x14ac:dyDescent="0.25">
      <c r="A2" s="30"/>
      <c r="B2" s="30"/>
      <c r="C2" s="30" t="s">
        <v>340</v>
      </c>
      <c r="D2" s="31"/>
      <c r="E2" s="31"/>
      <c r="F2" s="32"/>
      <c r="G2" s="32"/>
      <c r="H2" s="33"/>
      <c r="I2" s="33"/>
      <c r="J2" s="33"/>
      <c r="K2" s="33"/>
      <c r="L2" s="33"/>
      <c r="M2" s="3"/>
    </row>
    <row r="3" spans="1:13" ht="12.95" customHeight="1" x14ac:dyDescent="0.25">
      <c r="A3" s="34"/>
      <c r="B3" s="34"/>
      <c r="C3" s="34"/>
      <c r="D3" s="35"/>
      <c r="E3" s="35"/>
      <c r="F3" s="35"/>
      <c r="G3" s="36"/>
      <c r="H3" s="37"/>
      <c r="I3" s="37"/>
      <c r="J3" s="37"/>
      <c r="K3" s="37"/>
      <c r="L3" s="37"/>
      <c r="M3" s="3"/>
    </row>
    <row r="4" spans="1:13" ht="18" customHeight="1" x14ac:dyDescent="0.25">
      <c r="A4" s="88" t="s">
        <v>0</v>
      </c>
      <c r="B4" s="88" t="s">
        <v>1</v>
      </c>
      <c r="C4" s="88" t="s">
        <v>198</v>
      </c>
      <c r="D4" s="90" t="s">
        <v>3</v>
      </c>
      <c r="E4" s="85"/>
      <c r="F4" s="85"/>
      <c r="G4" s="90" t="s">
        <v>4</v>
      </c>
      <c r="H4" s="85"/>
      <c r="I4" s="85"/>
      <c r="J4" s="83" t="s">
        <v>351</v>
      </c>
      <c r="K4" s="83" t="s">
        <v>352</v>
      </c>
      <c r="L4" s="83" t="s">
        <v>353</v>
      </c>
      <c r="M4" s="5"/>
    </row>
    <row r="5" spans="1:13" ht="140.44999999999999" customHeight="1" x14ac:dyDescent="0.25">
      <c r="A5" s="89"/>
      <c r="B5" s="89"/>
      <c r="C5" s="89"/>
      <c r="D5" s="18" t="s">
        <v>338</v>
      </c>
      <c r="E5" s="18" t="s">
        <v>199</v>
      </c>
      <c r="F5" s="18" t="s">
        <v>8</v>
      </c>
      <c r="G5" s="18" t="s">
        <v>338</v>
      </c>
      <c r="H5" s="18" t="s">
        <v>7</v>
      </c>
      <c r="I5" s="18" t="s">
        <v>8</v>
      </c>
      <c r="J5" s="84"/>
      <c r="K5" s="84"/>
      <c r="L5" s="84"/>
      <c r="M5" s="5"/>
    </row>
    <row r="6" spans="1:13" ht="11.45" customHeight="1" thickBot="1" x14ac:dyDescent="0.3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362</v>
      </c>
      <c r="K6" s="19" t="s">
        <v>363</v>
      </c>
      <c r="L6" s="19" t="s">
        <v>364</v>
      </c>
      <c r="M6" s="5"/>
    </row>
    <row r="7" spans="1:13" ht="15.75" x14ac:dyDescent="0.25">
      <c r="A7" s="67" t="s">
        <v>200</v>
      </c>
      <c r="B7" s="64" t="s">
        <v>201</v>
      </c>
      <c r="C7" s="68" t="s">
        <v>376</v>
      </c>
      <c r="D7" s="62">
        <f t="shared" ref="D7:I7" si="0">D9+D18+D20+D25+D31+D38+D44+D47+D49+D54+D57+D59+D36</f>
        <v>474561011.92999995</v>
      </c>
      <c r="E7" s="62">
        <f t="shared" si="0"/>
        <v>427211661.90999997</v>
      </c>
      <c r="F7" s="62">
        <f t="shared" si="0"/>
        <v>68798850.020000011</v>
      </c>
      <c r="G7" s="62">
        <f t="shared" si="0"/>
        <v>98174157.209999993</v>
      </c>
      <c r="H7" s="62">
        <f t="shared" si="0"/>
        <v>89991083.38000001</v>
      </c>
      <c r="I7" s="62">
        <f t="shared" si="0"/>
        <v>13498423.819999998</v>
      </c>
      <c r="J7" s="62">
        <f>G7/D7*100</f>
        <v>20.687362581838297</v>
      </c>
      <c r="K7" s="62">
        <f>H7/E7*100</f>
        <v>21.064753470835328</v>
      </c>
      <c r="L7" s="62">
        <f>I7/F7*100</f>
        <v>19.620130011004502</v>
      </c>
      <c r="M7" s="7"/>
    </row>
    <row r="8" spans="1:13" ht="15.75" x14ac:dyDescent="0.25">
      <c r="A8" s="38" t="s">
        <v>22</v>
      </c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7"/>
    </row>
    <row r="9" spans="1:13" ht="31.5" x14ac:dyDescent="0.25">
      <c r="A9" s="59" t="s">
        <v>202</v>
      </c>
      <c r="B9" s="60" t="s">
        <v>203</v>
      </c>
      <c r="C9" s="61" t="s">
        <v>204</v>
      </c>
      <c r="D9" s="62">
        <f t="shared" ref="D9:I9" si="1">SUM(D10:D17)</f>
        <v>130374346.91</v>
      </c>
      <c r="E9" s="62">
        <f t="shared" si="1"/>
        <v>97595904.909999996</v>
      </c>
      <c r="F9" s="62">
        <f t="shared" si="1"/>
        <v>32778442</v>
      </c>
      <c r="G9" s="62">
        <f t="shared" si="1"/>
        <v>26850664.91</v>
      </c>
      <c r="H9" s="62">
        <f t="shared" si="1"/>
        <v>20074393.020000003</v>
      </c>
      <c r="I9" s="62">
        <f t="shared" si="1"/>
        <v>6776271.8899999997</v>
      </c>
      <c r="J9" s="62">
        <f t="shared" ref="J9:L12" si="2">G9/D9*100</f>
        <v>20.595052283203803</v>
      </c>
      <c r="K9" s="62">
        <f t="shared" si="2"/>
        <v>20.568888662400337</v>
      </c>
      <c r="L9" s="62">
        <f t="shared" si="2"/>
        <v>20.672952942668843</v>
      </c>
      <c r="M9" s="7"/>
    </row>
    <row r="10" spans="1:13" ht="47.25" x14ac:dyDescent="0.25">
      <c r="A10" s="69" t="s">
        <v>205</v>
      </c>
      <c r="B10" s="70" t="s">
        <v>203</v>
      </c>
      <c r="C10" s="71" t="s">
        <v>206</v>
      </c>
      <c r="D10" s="72">
        <f>E10+F10</f>
        <v>6907942</v>
      </c>
      <c r="E10" s="72">
        <v>2510100</v>
      </c>
      <c r="F10" s="72">
        <v>4397842</v>
      </c>
      <c r="G10" s="72">
        <f>H10+I10</f>
        <v>1561075.3199999998</v>
      </c>
      <c r="H10" s="72">
        <v>500539.86</v>
      </c>
      <c r="I10" s="72">
        <v>1060535.46</v>
      </c>
      <c r="J10" s="29">
        <f t="shared" si="2"/>
        <v>22.598269064795275</v>
      </c>
      <c r="K10" s="29">
        <f t="shared" si="2"/>
        <v>19.941032628182143</v>
      </c>
      <c r="L10" s="29">
        <f t="shared" si="2"/>
        <v>24.114905901576272</v>
      </c>
      <c r="M10" s="7"/>
    </row>
    <row r="11" spans="1:13" ht="78.75" x14ac:dyDescent="0.25">
      <c r="A11" s="69" t="s">
        <v>207</v>
      </c>
      <c r="B11" s="70" t="s">
        <v>203</v>
      </c>
      <c r="C11" s="71" t="s">
        <v>208</v>
      </c>
      <c r="D11" s="72">
        <f t="shared" ref="D11:D17" si="3">E11+F11</f>
        <v>1416100</v>
      </c>
      <c r="E11" s="72">
        <v>1345100</v>
      </c>
      <c r="F11" s="72">
        <v>71000</v>
      </c>
      <c r="G11" s="72">
        <f t="shared" ref="G11:G17" si="4">H11+I11</f>
        <v>25637.63</v>
      </c>
      <c r="H11" s="72">
        <v>25637.63</v>
      </c>
      <c r="I11" s="72"/>
      <c r="J11" s="29">
        <f t="shared" si="2"/>
        <v>1.8104392345173363</v>
      </c>
      <c r="K11" s="29">
        <f t="shared" si="2"/>
        <v>1.9060017842539589</v>
      </c>
      <c r="L11" s="29">
        <f t="shared" si="2"/>
        <v>0</v>
      </c>
      <c r="M11" s="7"/>
    </row>
    <row r="12" spans="1:13" ht="78.75" x14ac:dyDescent="0.25">
      <c r="A12" s="69" t="s">
        <v>209</v>
      </c>
      <c r="B12" s="70" t="s">
        <v>203</v>
      </c>
      <c r="C12" s="71" t="s">
        <v>210</v>
      </c>
      <c r="D12" s="72">
        <f t="shared" si="3"/>
        <v>50739742</v>
      </c>
      <c r="E12" s="72">
        <v>23225742</v>
      </c>
      <c r="F12" s="72">
        <v>27514000</v>
      </c>
      <c r="G12" s="72">
        <f t="shared" si="4"/>
        <v>10636905.83</v>
      </c>
      <c r="H12" s="72">
        <v>4921169.4000000004</v>
      </c>
      <c r="I12" s="72">
        <v>5715736.4299999997</v>
      </c>
      <c r="J12" s="29">
        <f t="shared" si="2"/>
        <v>20.9636576985354</v>
      </c>
      <c r="K12" s="29">
        <f t="shared" si="2"/>
        <v>21.188427047885057</v>
      </c>
      <c r="L12" s="29">
        <f t="shared" si="2"/>
        <v>20.773920295122483</v>
      </c>
      <c r="M12" s="7"/>
    </row>
    <row r="13" spans="1:13" ht="15.75" x14ac:dyDescent="0.25">
      <c r="A13" s="69" t="s">
        <v>211</v>
      </c>
      <c r="B13" s="70" t="s">
        <v>203</v>
      </c>
      <c r="C13" s="71" t="s">
        <v>212</v>
      </c>
      <c r="D13" s="72">
        <f t="shared" si="3"/>
        <v>8800</v>
      </c>
      <c r="E13" s="72">
        <v>8800</v>
      </c>
      <c r="F13" s="72">
        <v>0</v>
      </c>
      <c r="G13" s="72">
        <f t="shared" si="4"/>
        <v>0</v>
      </c>
      <c r="H13" s="72">
        <v>0</v>
      </c>
      <c r="I13" s="72">
        <v>0</v>
      </c>
      <c r="J13" s="29"/>
      <c r="K13" s="29"/>
      <c r="L13" s="29"/>
      <c r="M13" s="7"/>
    </row>
    <row r="14" spans="1:13" ht="63" x14ac:dyDescent="0.25">
      <c r="A14" s="69" t="s">
        <v>213</v>
      </c>
      <c r="B14" s="70" t="s">
        <v>203</v>
      </c>
      <c r="C14" s="71" t="s">
        <v>214</v>
      </c>
      <c r="D14" s="72">
        <f t="shared" si="3"/>
        <v>15636630.91</v>
      </c>
      <c r="E14" s="72">
        <v>15636630.91</v>
      </c>
      <c r="F14" s="72">
        <v>0</v>
      </c>
      <c r="G14" s="72">
        <f t="shared" si="4"/>
        <v>3101506.83</v>
      </c>
      <c r="H14" s="72">
        <v>3101506.83</v>
      </c>
      <c r="I14" s="72">
        <v>0</v>
      </c>
      <c r="J14" s="29">
        <f>G14/D14*100</f>
        <v>19.834879059634979</v>
      </c>
      <c r="K14" s="29">
        <f>H14/E14*100</f>
        <v>19.834879059634979</v>
      </c>
      <c r="L14" s="29" t="e">
        <f>I14/F14*100</f>
        <v>#DIV/0!</v>
      </c>
      <c r="M14" s="7"/>
    </row>
    <row r="15" spans="1:13" ht="31.5" x14ac:dyDescent="0.25">
      <c r="A15" s="69" t="s">
        <v>215</v>
      </c>
      <c r="B15" s="70" t="s">
        <v>203</v>
      </c>
      <c r="C15" s="71" t="s">
        <v>216</v>
      </c>
      <c r="D15" s="72">
        <f t="shared" si="3"/>
        <v>1231000</v>
      </c>
      <c r="E15" s="72">
        <v>502500</v>
      </c>
      <c r="F15" s="72">
        <v>728500</v>
      </c>
      <c r="G15" s="72">
        <f t="shared" si="4"/>
        <v>0</v>
      </c>
      <c r="H15" s="72"/>
      <c r="I15" s="72"/>
      <c r="J15" s="29"/>
      <c r="K15" s="29"/>
      <c r="L15" s="29"/>
      <c r="M15" s="7"/>
    </row>
    <row r="16" spans="1:13" ht="15.75" x14ac:dyDescent="0.25">
      <c r="A16" s="69" t="s">
        <v>217</v>
      </c>
      <c r="B16" s="70" t="s">
        <v>203</v>
      </c>
      <c r="C16" s="71" t="s">
        <v>218</v>
      </c>
      <c r="D16" s="72">
        <f t="shared" si="3"/>
        <v>115000</v>
      </c>
      <c r="E16" s="72">
        <v>50000</v>
      </c>
      <c r="F16" s="72">
        <v>65000</v>
      </c>
      <c r="G16" s="72">
        <f t="shared" si="4"/>
        <v>0</v>
      </c>
      <c r="H16" s="72">
        <v>0</v>
      </c>
      <c r="I16" s="72">
        <v>0</v>
      </c>
      <c r="J16" s="72"/>
      <c r="K16" s="72"/>
      <c r="L16" s="72"/>
      <c r="M16" s="7"/>
    </row>
    <row r="17" spans="1:13" ht="15.75" x14ac:dyDescent="0.25">
      <c r="A17" s="69" t="s">
        <v>219</v>
      </c>
      <c r="B17" s="70" t="s">
        <v>203</v>
      </c>
      <c r="C17" s="71" t="s">
        <v>220</v>
      </c>
      <c r="D17" s="72">
        <f t="shared" si="3"/>
        <v>54319132</v>
      </c>
      <c r="E17" s="72">
        <v>54317032</v>
      </c>
      <c r="F17" s="72">
        <v>2100</v>
      </c>
      <c r="G17" s="72">
        <f t="shared" si="4"/>
        <v>11525539.300000001</v>
      </c>
      <c r="H17" s="72">
        <v>11525539.300000001</v>
      </c>
      <c r="I17" s="72"/>
      <c r="J17" s="29">
        <f t="shared" ref="J17:J61" si="5">G17/D17*100</f>
        <v>21.218194907827321</v>
      </c>
      <c r="K17" s="29">
        <f t="shared" ref="K17:K61" si="6">H17/E17*100</f>
        <v>21.219015243690048</v>
      </c>
      <c r="L17" s="29">
        <f t="shared" ref="L17:L61" si="7">I17/F17*100</f>
        <v>0</v>
      </c>
      <c r="M17" s="7"/>
    </row>
    <row r="18" spans="1:13" ht="15.75" x14ac:dyDescent="0.25">
      <c r="A18" s="59" t="s">
        <v>221</v>
      </c>
      <c r="B18" s="60" t="s">
        <v>203</v>
      </c>
      <c r="C18" s="61" t="s">
        <v>222</v>
      </c>
      <c r="D18" s="62">
        <f>D19</f>
        <v>777600</v>
      </c>
      <c r="E18" s="62">
        <f>E19</f>
        <v>0</v>
      </c>
      <c r="F18" s="62">
        <f>F19</f>
        <v>777600</v>
      </c>
      <c r="G18" s="62">
        <f>G19</f>
        <v>184504.76</v>
      </c>
      <c r="H18" s="62">
        <v>0</v>
      </c>
      <c r="I18" s="62">
        <f>I19</f>
        <v>184504.76</v>
      </c>
      <c r="J18" s="62">
        <f t="shared" si="5"/>
        <v>23.727463991769547</v>
      </c>
      <c r="K18" s="62" t="e">
        <f t="shared" si="6"/>
        <v>#DIV/0!</v>
      </c>
      <c r="L18" s="62">
        <f t="shared" si="7"/>
        <v>23.727463991769547</v>
      </c>
      <c r="M18" s="7"/>
    </row>
    <row r="19" spans="1:13" ht="31.5" x14ac:dyDescent="0.25">
      <c r="A19" s="69" t="s">
        <v>223</v>
      </c>
      <c r="B19" s="70" t="s">
        <v>203</v>
      </c>
      <c r="C19" s="71" t="s">
        <v>224</v>
      </c>
      <c r="D19" s="72">
        <f>E19+F19</f>
        <v>777600</v>
      </c>
      <c r="E19" s="72"/>
      <c r="F19" s="72">
        <v>777600</v>
      </c>
      <c r="G19" s="72">
        <f>H19+I19</f>
        <v>184504.76</v>
      </c>
      <c r="H19" s="72">
        <v>0</v>
      </c>
      <c r="I19" s="72">
        <v>184504.76</v>
      </c>
      <c r="J19" s="29">
        <f t="shared" si="5"/>
        <v>23.727463991769547</v>
      </c>
      <c r="K19" s="29" t="e">
        <f t="shared" si="6"/>
        <v>#DIV/0!</v>
      </c>
      <c r="L19" s="29">
        <f t="shared" si="7"/>
        <v>23.727463991769547</v>
      </c>
      <c r="M19" s="7"/>
    </row>
    <row r="20" spans="1:13" ht="47.25" x14ac:dyDescent="0.25">
      <c r="A20" s="59" t="s">
        <v>225</v>
      </c>
      <c r="B20" s="60" t="s">
        <v>203</v>
      </c>
      <c r="C20" s="61" t="s">
        <v>226</v>
      </c>
      <c r="D20" s="62">
        <f t="shared" ref="D20:I20" si="8">D22+D23+D21+D24</f>
        <v>8003600</v>
      </c>
      <c r="E20" s="62">
        <f t="shared" si="8"/>
        <v>6984600</v>
      </c>
      <c r="F20" s="62">
        <f t="shared" si="8"/>
        <v>1019000</v>
      </c>
      <c r="G20" s="62">
        <f t="shared" si="8"/>
        <v>1179967.6299999999</v>
      </c>
      <c r="H20" s="62">
        <f t="shared" si="8"/>
        <v>1092068.43</v>
      </c>
      <c r="I20" s="62">
        <f t="shared" si="8"/>
        <v>87899.199999999997</v>
      </c>
      <c r="J20" s="62">
        <f t="shared" si="5"/>
        <v>14.742961042530862</v>
      </c>
      <c r="K20" s="62">
        <f t="shared" si="6"/>
        <v>15.635375397302637</v>
      </c>
      <c r="L20" s="62">
        <f t="shared" si="7"/>
        <v>8.6260255152109906</v>
      </c>
      <c r="M20" s="7"/>
    </row>
    <row r="21" spans="1:13" ht="15.75" x14ac:dyDescent="0.25">
      <c r="A21" s="69" t="s">
        <v>349</v>
      </c>
      <c r="B21" s="70" t="s">
        <v>203</v>
      </c>
      <c r="C21" s="71" t="s">
        <v>350</v>
      </c>
      <c r="D21" s="72">
        <f>E21+F21</f>
        <v>0</v>
      </c>
      <c r="E21" s="72">
        <v>0</v>
      </c>
      <c r="F21" s="72">
        <v>0</v>
      </c>
      <c r="G21" s="72">
        <f>H21+I21</f>
        <v>0</v>
      </c>
      <c r="H21" s="72">
        <v>0</v>
      </c>
      <c r="I21" s="72">
        <v>0</v>
      </c>
      <c r="J21" s="29" t="e">
        <f t="shared" si="5"/>
        <v>#DIV/0!</v>
      </c>
      <c r="K21" s="29" t="e">
        <f t="shared" si="6"/>
        <v>#DIV/0!</v>
      </c>
      <c r="L21" s="29" t="e">
        <f t="shared" si="7"/>
        <v>#DIV/0!</v>
      </c>
      <c r="M21" s="7"/>
    </row>
    <row r="22" spans="1:13" ht="63" x14ac:dyDescent="0.25">
      <c r="A22" s="69" t="s">
        <v>227</v>
      </c>
      <c r="B22" s="70" t="s">
        <v>203</v>
      </c>
      <c r="C22" s="71" t="s">
        <v>228</v>
      </c>
      <c r="D22" s="72">
        <f>E22+F22</f>
        <v>7411600</v>
      </c>
      <c r="E22" s="72">
        <v>6969600</v>
      </c>
      <c r="F22" s="72">
        <v>442000</v>
      </c>
      <c r="G22" s="72">
        <f>H22+I22</f>
        <v>1172823.43</v>
      </c>
      <c r="H22" s="72">
        <v>1092068.43</v>
      </c>
      <c r="I22" s="72">
        <v>80755</v>
      </c>
      <c r="J22" s="29">
        <f t="shared" si="5"/>
        <v>15.824159830535917</v>
      </c>
      <c r="K22" s="29">
        <f t="shared" si="6"/>
        <v>15.669025912534435</v>
      </c>
      <c r="L22" s="29">
        <f t="shared" si="7"/>
        <v>18.270361990950228</v>
      </c>
      <c r="M22" s="7"/>
    </row>
    <row r="23" spans="1:13" ht="15.75" x14ac:dyDescent="0.25">
      <c r="A23" s="69" t="s">
        <v>229</v>
      </c>
      <c r="B23" s="70" t="s">
        <v>203</v>
      </c>
      <c r="C23" s="71" t="s">
        <v>230</v>
      </c>
      <c r="D23" s="72">
        <f>E23+F23</f>
        <v>574000</v>
      </c>
      <c r="E23" s="72">
        <v>0</v>
      </c>
      <c r="F23" s="72">
        <v>574000</v>
      </c>
      <c r="G23" s="72">
        <f>H23+I23</f>
        <v>7144.2</v>
      </c>
      <c r="H23" s="72">
        <v>0</v>
      </c>
      <c r="I23" s="72">
        <v>7144.2</v>
      </c>
      <c r="J23" s="29">
        <f t="shared" si="5"/>
        <v>1.2446341463414634</v>
      </c>
      <c r="K23" s="29" t="e">
        <f t="shared" si="6"/>
        <v>#DIV/0!</v>
      </c>
      <c r="L23" s="29">
        <f t="shared" si="7"/>
        <v>1.2446341463414634</v>
      </c>
      <c r="M23" s="7"/>
    </row>
    <row r="24" spans="1:13" ht="47.25" x14ac:dyDescent="0.25">
      <c r="A24" s="69" t="s">
        <v>365</v>
      </c>
      <c r="B24" s="70" t="s">
        <v>203</v>
      </c>
      <c r="C24" s="71" t="s">
        <v>366</v>
      </c>
      <c r="D24" s="72">
        <f>E24+F24</f>
        <v>18000</v>
      </c>
      <c r="E24" s="72">
        <v>15000</v>
      </c>
      <c r="F24" s="72">
        <v>3000</v>
      </c>
      <c r="G24" s="72">
        <f>H24+I24</f>
        <v>0</v>
      </c>
      <c r="H24" s="72"/>
      <c r="I24" s="72"/>
      <c r="J24" s="29">
        <f t="shared" si="5"/>
        <v>0</v>
      </c>
      <c r="K24" s="29">
        <f t="shared" si="6"/>
        <v>0</v>
      </c>
      <c r="L24" s="29"/>
      <c r="M24" s="7"/>
    </row>
    <row r="25" spans="1:13" ht="15.75" x14ac:dyDescent="0.25">
      <c r="A25" s="59" t="s">
        <v>231</v>
      </c>
      <c r="B25" s="60" t="s">
        <v>203</v>
      </c>
      <c r="C25" s="61" t="s">
        <v>232</v>
      </c>
      <c r="D25" s="62">
        <f>D26+D27+D28+D29+D30</f>
        <v>9596156</v>
      </c>
      <c r="E25" s="62">
        <f t="shared" ref="E25:I25" si="9">E26+E27+E28+E29+E30</f>
        <v>5332900</v>
      </c>
      <c r="F25" s="62">
        <f t="shared" si="9"/>
        <v>4263256</v>
      </c>
      <c r="G25" s="62">
        <f t="shared" si="9"/>
        <v>553090.46</v>
      </c>
      <c r="H25" s="62">
        <f t="shared" si="9"/>
        <v>89890.16</v>
      </c>
      <c r="I25" s="62">
        <f t="shared" si="9"/>
        <v>463200.3</v>
      </c>
      <c r="J25" s="62">
        <f t="shared" si="5"/>
        <v>5.7636668265918143</v>
      </c>
      <c r="K25" s="62">
        <f t="shared" si="6"/>
        <v>1.6855774531680701</v>
      </c>
      <c r="L25" s="62">
        <f t="shared" si="7"/>
        <v>10.864942194416662</v>
      </c>
      <c r="M25" s="7"/>
    </row>
    <row r="26" spans="1:13" ht="15.75" x14ac:dyDescent="0.25">
      <c r="A26" s="69" t="s">
        <v>233</v>
      </c>
      <c r="B26" s="70" t="s">
        <v>203</v>
      </c>
      <c r="C26" s="71" t="s">
        <v>234</v>
      </c>
      <c r="D26" s="72">
        <f>E26+F26</f>
        <v>200500</v>
      </c>
      <c r="E26" s="72">
        <v>104300</v>
      </c>
      <c r="F26" s="72">
        <v>96200</v>
      </c>
      <c r="G26" s="72">
        <f>H26+I26</f>
        <v>38954.259999999995</v>
      </c>
      <c r="H26" s="72">
        <v>20890.16</v>
      </c>
      <c r="I26" s="72">
        <v>18064.099999999999</v>
      </c>
      <c r="J26" s="29">
        <f t="shared" si="5"/>
        <v>19.428558603491268</v>
      </c>
      <c r="K26" s="29">
        <f t="shared" si="6"/>
        <v>20.028916586768936</v>
      </c>
      <c r="L26" s="29">
        <f t="shared" si="7"/>
        <v>18.777650727650727</v>
      </c>
      <c r="M26" s="7"/>
    </row>
    <row r="27" spans="1:13" ht="15.75" x14ac:dyDescent="0.25">
      <c r="A27" s="69" t="s">
        <v>235</v>
      </c>
      <c r="B27" s="70" t="s">
        <v>203</v>
      </c>
      <c r="C27" s="71" t="s">
        <v>236</v>
      </c>
      <c r="D27" s="72">
        <f t="shared" ref="D27:D30" si="10">E27+F27</f>
        <v>46800</v>
      </c>
      <c r="E27" s="72">
        <v>46800</v>
      </c>
      <c r="F27" s="72">
        <v>0</v>
      </c>
      <c r="G27" s="72">
        <f t="shared" ref="G27:G30" si="11">H27+I27</f>
        <v>0</v>
      </c>
      <c r="H27" s="72">
        <v>0</v>
      </c>
      <c r="I27" s="72">
        <v>0</v>
      </c>
      <c r="J27" s="29">
        <f t="shared" si="5"/>
        <v>0</v>
      </c>
      <c r="K27" s="29">
        <f t="shared" si="6"/>
        <v>0</v>
      </c>
      <c r="L27" s="29" t="e">
        <f t="shared" si="7"/>
        <v>#DIV/0!</v>
      </c>
      <c r="M27" s="7"/>
    </row>
    <row r="28" spans="1:13" ht="15.75" x14ac:dyDescent="0.25">
      <c r="A28" s="69" t="s">
        <v>237</v>
      </c>
      <c r="B28" s="70" t="s">
        <v>203</v>
      </c>
      <c r="C28" s="71" t="s">
        <v>238</v>
      </c>
      <c r="D28" s="72">
        <f t="shared" si="10"/>
        <v>0</v>
      </c>
      <c r="E28" s="72">
        <v>0</v>
      </c>
      <c r="F28" s="72"/>
      <c r="G28" s="72">
        <f t="shared" si="11"/>
        <v>0</v>
      </c>
      <c r="H28" s="72">
        <v>0</v>
      </c>
      <c r="I28" s="72"/>
      <c r="J28" s="29" t="e">
        <f t="shared" si="5"/>
        <v>#DIV/0!</v>
      </c>
      <c r="K28" s="29" t="e">
        <f t="shared" si="6"/>
        <v>#DIV/0!</v>
      </c>
      <c r="L28" s="29" t="e">
        <f t="shared" si="7"/>
        <v>#DIV/0!</v>
      </c>
      <c r="M28" s="7"/>
    </row>
    <row r="29" spans="1:13" ht="15.75" x14ac:dyDescent="0.25">
      <c r="A29" s="69" t="s">
        <v>239</v>
      </c>
      <c r="B29" s="70" t="s">
        <v>203</v>
      </c>
      <c r="C29" s="71" t="s">
        <v>240</v>
      </c>
      <c r="D29" s="72">
        <f t="shared" si="10"/>
        <v>7809356</v>
      </c>
      <c r="E29" s="72">
        <v>4792300</v>
      </c>
      <c r="F29" s="72">
        <v>3017056</v>
      </c>
      <c r="G29" s="72">
        <f t="shared" si="11"/>
        <v>350308</v>
      </c>
      <c r="H29" s="72">
        <v>0</v>
      </c>
      <c r="I29" s="72">
        <v>350308</v>
      </c>
      <c r="J29" s="29">
        <f t="shared" si="5"/>
        <v>4.4857476083815362</v>
      </c>
      <c r="K29" s="29">
        <f t="shared" si="6"/>
        <v>0</v>
      </c>
      <c r="L29" s="29">
        <f t="shared" si="7"/>
        <v>11.610921375009282</v>
      </c>
      <c r="M29" s="7"/>
    </row>
    <row r="30" spans="1:13" ht="31.5" x14ac:dyDescent="0.25">
      <c r="A30" s="69" t="s">
        <v>241</v>
      </c>
      <c r="B30" s="70" t="s">
        <v>203</v>
      </c>
      <c r="C30" s="71" t="s">
        <v>242</v>
      </c>
      <c r="D30" s="72">
        <f t="shared" si="10"/>
        <v>1539500</v>
      </c>
      <c r="E30" s="72">
        <v>389500</v>
      </c>
      <c r="F30" s="72">
        <v>1150000</v>
      </c>
      <c r="G30" s="72">
        <f t="shared" si="11"/>
        <v>163828.20000000001</v>
      </c>
      <c r="H30" s="72">
        <v>69000</v>
      </c>
      <c r="I30" s="72">
        <v>94828.2</v>
      </c>
      <c r="J30" s="29">
        <f t="shared" si="5"/>
        <v>10.64164988632673</v>
      </c>
      <c r="K30" s="29">
        <f t="shared" si="6"/>
        <v>17.715019255455715</v>
      </c>
      <c r="L30" s="29">
        <f t="shared" si="7"/>
        <v>8.2459304347826077</v>
      </c>
      <c r="M30" s="7"/>
    </row>
    <row r="31" spans="1:13" ht="31.5" x14ac:dyDescent="0.25">
      <c r="A31" s="59" t="s">
        <v>243</v>
      </c>
      <c r="B31" s="60" t="s">
        <v>203</v>
      </c>
      <c r="C31" s="61" t="s">
        <v>244</v>
      </c>
      <c r="D31" s="62">
        <f>D32+D33+D34+D35</f>
        <v>26872335</v>
      </c>
      <c r="E31" s="62">
        <f>E32+E33+E34+E35</f>
        <v>867975</v>
      </c>
      <c r="F31" s="62">
        <f t="shared" ref="F31:I31" si="12">F32+F33+F34</f>
        <v>26004360</v>
      </c>
      <c r="G31" s="62">
        <f>G32+G33+G34+G35</f>
        <v>5017287.68</v>
      </c>
      <c r="H31" s="62">
        <f>H32+H33+H34+H35</f>
        <v>47185</v>
      </c>
      <c r="I31" s="62">
        <f t="shared" si="12"/>
        <v>4970102.68</v>
      </c>
      <c r="J31" s="62">
        <f t="shared" si="5"/>
        <v>18.670828865448424</v>
      </c>
      <c r="K31" s="62">
        <f t="shared" si="6"/>
        <v>5.4362164808894269</v>
      </c>
      <c r="L31" s="62">
        <f t="shared" si="7"/>
        <v>19.112574506736564</v>
      </c>
      <c r="M31" s="7"/>
    </row>
    <row r="32" spans="1:13" ht="15.75" x14ac:dyDescent="0.25">
      <c r="A32" s="69" t="s">
        <v>245</v>
      </c>
      <c r="B32" s="70" t="s">
        <v>203</v>
      </c>
      <c r="C32" s="71" t="s">
        <v>246</v>
      </c>
      <c r="D32" s="72">
        <f>E32+F32</f>
        <v>8054500</v>
      </c>
      <c r="E32" s="72">
        <v>0</v>
      </c>
      <c r="F32" s="72">
        <v>8054500</v>
      </c>
      <c r="G32" s="72">
        <f>H32+I32</f>
        <v>3029322.02</v>
      </c>
      <c r="H32" s="72">
        <v>0</v>
      </c>
      <c r="I32" s="72">
        <v>3029322.02</v>
      </c>
      <c r="J32" s="29">
        <f t="shared" si="5"/>
        <v>37.610305046868206</v>
      </c>
      <c r="K32" s="29" t="e">
        <f t="shared" si="6"/>
        <v>#DIV/0!</v>
      </c>
      <c r="L32" s="29">
        <f t="shared" si="7"/>
        <v>37.610305046868206</v>
      </c>
      <c r="M32" s="7"/>
    </row>
    <row r="33" spans="1:13" ht="15.75" x14ac:dyDescent="0.25">
      <c r="A33" s="69" t="s">
        <v>247</v>
      </c>
      <c r="B33" s="70" t="s">
        <v>203</v>
      </c>
      <c r="C33" s="71" t="s">
        <v>248</v>
      </c>
      <c r="D33" s="72">
        <f t="shared" ref="D33:D35" si="13">E33+F33</f>
        <v>11468750</v>
      </c>
      <c r="E33" s="72"/>
      <c r="F33" s="72">
        <v>11468750</v>
      </c>
      <c r="G33" s="72">
        <f t="shared" ref="G33:G35" si="14">H33+I33</f>
        <v>1166791.1399999999</v>
      </c>
      <c r="H33" s="72">
        <v>0</v>
      </c>
      <c r="I33" s="72">
        <v>1166791.1399999999</v>
      </c>
      <c r="J33" s="29">
        <f t="shared" si="5"/>
        <v>10.173655716621251</v>
      </c>
      <c r="K33" s="29" t="e">
        <f t="shared" si="6"/>
        <v>#DIV/0!</v>
      </c>
      <c r="L33" s="29">
        <f t="shared" si="7"/>
        <v>10.173655716621251</v>
      </c>
      <c r="M33" s="7"/>
    </row>
    <row r="34" spans="1:13" ht="15.75" x14ac:dyDescent="0.25">
      <c r="A34" s="69" t="s">
        <v>249</v>
      </c>
      <c r="B34" s="70" t="s">
        <v>203</v>
      </c>
      <c r="C34" s="71" t="s">
        <v>250</v>
      </c>
      <c r="D34" s="72">
        <f t="shared" si="13"/>
        <v>6481110</v>
      </c>
      <c r="E34" s="72">
        <v>0</v>
      </c>
      <c r="F34" s="72">
        <v>6481110</v>
      </c>
      <c r="G34" s="72">
        <f t="shared" si="14"/>
        <v>773989.52</v>
      </c>
      <c r="H34" s="72">
        <v>0</v>
      </c>
      <c r="I34" s="72">
        <v>773989.52</v>
      </c>
      <c r="J34" s="29">
        <f t="shared" si="5"/>
        <v>11.942237055072356</v>
      </c>
      <c r="K34" s="29" t="e">
        <f t="shared" si="6"/>
        <v>#DIV/0!</v>
      </c>
      <c r="L34" s="29">
        <f t="shared" si="7"/>
        <v>11.942237055072356</v>
      </c>
      <c r="M34" s="7"/>
    </row>
    <row r="35" spans="1:13" ht="31.5" x14ac:dyDescent="0.25">
      <c r="A35" s="69" t="s">
        <v>371</v>
      </c>
      <c r="B35" s="70" t="s">
        <v>203</v>
      </c>
      <c r="C35" s="71" t="s">
        <v>372</v>
      </c>
      <c r="D35" s="72">
        <f t="shared" si="13"/>
        <v>867975</v>
      </c>
      <c r="E35" s="72">
        <v>867975</v>
      </c>
      <c r="F35" s="72">
        <v>0</v>
      </c>
      <c r="G35" s="72">
        <f t="shared" si="14"/>
        <v>47185</v>
      </c>
      <c r="H35" s="72">
        <v>47185</v>
      </c>
      <c r="I35" s="72">
        <v>0</v>
      </c>
      <c r="J35" s="29">
        <f t="shared" si="5"/>
        <v>5.4362164808894269</v>
      </c>
      <c r="K35" s="29">
        <f t="shared" si="6"/>
        <v>5.4362164808894269</v>
      </c>
      <c r="L35" s="29" t="e">
        <f t="shared" si="7"/>
        <v>#DIV/0!</v>
      </c>
      <c r="M35" s="7"/>
    </row>
    <row r="36" spans="1:13" ht="15.75" x14ac:dyDescent="0.25">
      <c r="A36" s="59" t="s">
        <v>358</v>
      </c>
      <c r="B36" s="60" t="s">
        <v>203</v>
      </c>
      <c r="C36" s="61" t="s">
        <v>360</v>
      </c>
      <c r="D36" s="62">
        <f>D37</f>
        <v>0</v>
      </c>
      <c r="E36" s="62">
        <f>E37</f>
        <v>0</v>
      </c>
      <c r="F36" s="62">
        <f>F37</f>
        <v>0</v>
      </c>
      <c r="G36" s="62">
        <f>G37</f>
        <v>0</v>
      </c>
      <c r="H36" s="62">
        <f>H37</f>
        <v>0</v>
      </c>
      <c r="I36" s="62"/>
      <c r="J36" s="62" t="e">
        <f t="shared" si="5"/>
        <v>#DIV/0!</v>
      </c>
      <c r="K36" s="62" t="e">
        <f t="shared" si="6"/>
        <v>#DIV/0!</v>
      </c>
      <c r="L36" s="62" t="e">
        <f t="shared" si="7"/>
        <v>#DIV/0!</v>
      </c>
      <c r="M36" s="7"/>
    </row>
    <row r="37" spans="1:13" ht="31.5" x14ac:dyDescent="0.25">
      <c r="A37" s="69" t="s">
        <v>359</v>
      </c>
      <c r="B37" s="70" t="s">
        <v>203</v>
      </c>
      <c r="C37" s="61" t="s">
        <v>361</v>
      </c>
      <c r="D37" s="72">
        <f>E37+F37</f>
        <v>0</v>
      </c>
      <c r="E37" s="72">
        <v>0</v>
      </c>
      <c r="F37" s="72">
        <v>0</v>
      </c>
      <c r="G37" s="72">
        <f>H37+I37</f>
        <v>0</v>
      </c>
      <c r="H37" s="72">
        <v>0</v>
      </c>
      <c r="I37" s="72">
        <v>0</v>
      </c>
      <c r="J37" s="29" t="e">
        <f t="shared" si="5"/>
        <v>#DIV/0!</v>
      </c>
      <c r="K37" s="29" t="e">
        <f t="shared" si="6"/>
        <v>#DIV/0!</v>
      </c>
      <c r="L37" s="29" t="e">
        <f t="shared" si="7"/>
        <v>#DIV/0!</v>
      </c>
      <c r="M37" s="7"/>
    </row>
    <row r="38" spans="1:13" ht="15.75" x14ac:dyDescent="0.25">
      <c r="A38" s="59" t="s">
        <v>251</v>
      </c>
      <c r="B38" s="60" t="s">
        <v>203</v>
      </c>
      <c r="C38" s="61" t="s">
        <v>252</v>
      </c>
      <c r="D38" s="62">
        <f>D39+D40+D42+D43+D41</f>
        <v>241708282</v>
      </c>
      <c r="E38" s="62">
        <f>E39+E40+E42+E43+E41</f>
        <v>241708282</v>
      </c>
      <c r="F38" s="62">
        <v>0</v>
      </c>
      <c r="G38" s="62">
        <f>G39+G40+G42+G43+G41</f>
        <v>50530586.729999997</v>
      </c>
      <c r="H38" s="62">
        <f>H39+H40+H42+H43+H41</f>
        <v>50530586.729999997</v>
      </c>
      <c r="I38" s="62">
        <v>0</v>
      </c>
      <c r="J38" s="62">
        <f t="shared" si="5"/>
        <v>20.905608327479648</v>
      </c>
      <c r="K38" s="62">
        <f t="shared" si="6"/>
        <v>20.905608327479648</v>
      </c>
      <c r="L38" s="62" t="e">
        <f t="shared" si="7"/>
        <v>#DIV/0!</v>
      </c>
      <c r="M38" s="7"/>
    </row>
    <row r="39" spans="1:13" ht="15.75" x14ac:dyDescent="0.25">
      <c r="A39" s="69" t="s">
        <v>253</v>
      </c>
      <c r="B39" s="70" t="s">
        <v>203</v>
      </c>
      <c r="C39" s="71" t="s">
        <v>254</v>
      </c>
      <c r="D39" s="72">
        <f>E39+F39</f>
        <v>62677980</v>
      </c>
      <c r="E39" s="72">
        <v>62677980</v>
      </c>
      <c r="F39" s="72">
        <v>0</v>
      </c>
      <c r="G39" s="72">
        <f>H39+I39</f>
        <v>12506519.539999999</v>
      </c>
      <c r="H39" s="72">
        <v>12506519.539999999</v>
      </c>
      <c r="I39" s="72">
        <v>0</v>
      </c>
      <c r="J39" s="29">
        <f t="shared" si="5"/>
        <v>19.953609768534339</v>
      </c>
      <c r="K39" s="29">
        <f t="shared" si="6"/>
        <v>19.953609768534339</v>
      </c>
      <c r="L39" s="29" t="e">
        <f t="shared" si="7"/>
        <v>#DIV/0!</v>
      </c>
      <c r="M39" s="7"/>
    </row>
    <row r="40" spans="1:13" ht="15.75" x14ac:dyDescent="0.25">
      <c r="A40" s="69" t="s">
        <v>255</v>
      </c>
      <c r="B40" s="70" t="s">
        <v>203</v>
      </c>
      <c r="C40" s="71" t="s">
        <v>256</v>
      </c>
      <c r="D40" s="72">
        <f t="shared" ref="D40:D43" si="15">E40+F40</f>
        <v>121261382</v>
      </c>
      <c r="E40" s="72">
        <v>121261382</v>
      </c>
      <c r="F40" s="72">
        <v>0</v>
      </c>
      <c r="G40" s="72">
        <f t="shared" ref="G40:G43" si="16">H40+I40</f>
        <v>25705591.239999998</v>
      </c>
      <c r="H40" s="72">
        <v>25705591.239999998</v>
      </c>
      <c r="I40" s="72">
        <v>0</v>
      </c>
      <c r="J40" s="29">
        <f t="shared" si="5"/>
        <v>21.198497671748452</v>
      </c>
      <c r="K40" s="29">
        <f t="shared" si="6"/>
        <v>21.198497671748452</v>
      </c>
      <c r="L40" s="29" t="e">
        <f t="shared" si="7"/>
        <v>#DIV/0!</v>
      </c>
      <c r="M40" s="7"/>
    </row>
    <row r="41" spans="1:13" ht="15.75" x14ac:dyDescent="0.25">
      <c r="A41" s="69" t="s">
        <v>380</v>
      </c>
      <c r="B41" s="70" t="s">
        <v>203</v>
      </c>
      <c r="C41" s="71" t="s">
        <v>381</v>
      </c>
      <c r="D41" s="72">
        <f t="shared" si="15"/>
        <v>38279000</v>
      </c>
      <c r="E41" s="72">
        <v>38279000</v>
      </c>
      <c r="F41" s="72">
        <v>0</v>
      </c>
      <c r="G41" s="72">
        <f t="shared" si="16"/>
        <v>8010316.9000000004</v>
      </c>
      <c r="H41" s="72">
        <v>8010316.9000000004</v>
      </c>
      <c r="I41" s="72">
        <v>0</v>
      </c>
      <c r="J41" s="29">
        <f t="shared" ref="J41" si="17">G41/D41*100</f>
        <v>20.926139397580918</v>
      </c>
      <c r="K41" s="29">
        <f t="shared" ref="K41" si="18">H41/E41*100</f>
        <v>20.926139397580918</v>
      </c>
      <c r="L41" s="29" t="e">
        <f t="shared" si="7"/>
        <v>#DIV/0!</v>
      </c>
      <c r="M41" s="7"/>
    </row>
    <row r="42" spans="1:13" ht="31.5" x14ac:dyDescent="0.25">
      <c r="A42" s="69" t="s">
        <v>257</v>
      </c>
      <c r="B42" s="70" t="s">
        <v>203</v>
      </c>
      <c r="C42" s="71" t="s">
        <v>258</v>
      </c>
      <c r="D42" s="72">
        <f t="shared" si="15"/>
        <v>933400</v>
      </c>
      <c r="E42" s="72">
        <v>933400</v>
      </c>
      <c r="F42" s="72">
        <v>0</v>
      </c>
      <c r="G42" s="72">
        <f t="shared" si="16"/>
        <v>52600</v>
      </c>
      <c r="H42" s="72">
        <v>52600</v>
      </c>
      <c r="I42" s="29">
        <v>0</v>
      </c>
      <c r="J42" s="29">
        <f t="shared" si="5"/>
        <v>5.6353117634454684</v>
      </c>
      <c r="K42" s="29">
        <f t="shared" si="6"/>
        <v>5.6353117634454684</v>
      </c>
      <c r="L42" s="29" t="e">
        <f t="shared" si="7"/>
        <v>#DIV/0!</v>
      </c>
      <c r="M42" s="7"/>
    </row>
    <row r="43" spans="1:13" ht="15.75" x14ac:dyDescent="0.25">
      <c r="A43" s="69" t="s">
        <v>259</v>
      </c>
      <c r="B43" s="70" t="s">
        <v>203</v>
      </c>
      <c r="C43" s="71" t="s">
        <v>260</v>
      </c>
      <c r="D43" s="72">
        <f t="shared" si="15"/>
        <v>18556520</v>
      </c>
      <c r="E43" s="72">
        <v>18556520</v>
      </c>
      <c r="F43" s="72">
        <v>0</v>
      </c>
      <c r="G43" s="72">
        <f t="shared" si="16"/>
        <v>4255559.05</v>
      </c>
      <c r="H43" s="72">
        <v>4255559.05</v>
      </c>
      <c r="I43" s="29">
        <v>0</v>
      </c>
      <c r="J43" s="29">
        <f t="shared" si="5"/>
        <v>22.93295860430727</v>
      </c>
      <c r="K43" s="29">
        <f t="shared" si="6"/>
        <v>22.93295860430727</v>
      </c>
      <c r="L43" s="29" t="e">
        <f t="shared" si="7"/>
        <v>#DIV/0!</v>
      </c>
      <c r="M43" s="7"/>
    </row>
    <row r="44" spans="1:13" ht="15.75" x14ac:dyDescent="0.25">
      <c r="A44" s="59" t="s">
        <v>261</v>
      </c>
      <c r="B44" s="60" t="s">
        <v>203</v>
      </c>
      <c r="C44" s="61" t="s">
        <v>262</v>
      </c>
      <c r="D44" s="62">
        <f t="shared" ref="D44:I44" si="19">D45+D46</f>
        <v>37400842.019999996</v>
      </c>
      <c r="E44" s="62">
        <f t="shared" si="19"/>
        <v>36390600</v>
      </c>
      <c r="F44" s="62">
        <f t="shared" si="19"/>
        <v>1010242.02</v>
      </c>
      <c r="G44" s="62">
        <f t="shared" si="19"/>
        <v>9033105.7800000012</v>
      </c>
      <c r="H44" s="62">
        <f t="shared" si="19"/>
        <v>8694855.7800000012</v>
      </c>
      <c r="I44" s="62">
        <f t="shared" si="19"/>
        <v>338250</v>
      </c>
      <c r="J44" s="62">
        <f t="shared" si="5"/>
        <v>24.152145492258096</v>
      </c>
      <c r="K44" s="62">
        <f t="shared" si="6"/>
        <v>23.893136634185755</v>
      </c>
      <c r="L44" s="62">
        <f t="shared" si="7"/>
        <v>33.482075908899532</v>
      </c>
      <c r="M44" s="7"/>
    </row>
    <row r="45" spans="1:13" ht="15.75" x14ac:dyDescent="0.25">
      <c r="A45" s="69" t="s">
        <v>263</v>
      </c>
      <c r="B45" s="70" t="s">
        <v>203</v>
      </c>
      <c r="C45" s="71" t="s">
        <v>264</v>
      </c>
      <c r="D45" s="72">
        <f>E45+F45</f>
        <v>33385542.02</v>
      </c>
      <c r="E45" s="72">
        <v>32375300</v>
      </c>
      <c r="F45" s="72">
        <v>1010242.02</v>
      </c>
      <c r="G45" s="72">
        <f>H45+I45</f>
        <v>7997259.7400000002</v>
      </c>
      <c r="H45" s="72">
        <v>7659009.7400000002</v>
      </c>
      <c r="I45" s="72">
        <v>338250</v>
      </c>
      <c r="J45" s="29">
        <f t="shared" si="5"/>
        <v>23.954260605411612</v>
      </c>
      <c r="K45" s="29">
        <f t="shared" si="6"/>
        <v>23.656953727069709</v>
      </c>
      <c r="L45" s="29">
        <f t="shared" si="7"/>
        <v>33.482075908899532</v>
      </c>
      <c r="M45" s="7"/>
    </row>
    <row r="46" spans="1:13" ht="31.5" x14ac:dyDescent="0.25">
      <c r="A46" s="69" t="s">
        <v>265</v>
      </c>
      <c r="B46" s="70" t="s">
        <v>203</v>
      </c>
      <c r="C46" s="71" t="s">
        <v>266</v>
      </c>
      <c r="D46" s="72">
        <f>E46+F46</f>
        <v>4015300</v>
      </c>
      <c r="E46" s="72">
        <v>4015300</v>
      </c>
      <c r="F46" s="72">
        <v>0</v>
      </c>
      <c r="G46" s="72">
        <f>H46+I46</f>
        <v>1035846.04</v>
      </c>
      <c r="H46" s="72">
        <v>1035846.04</v>
      </c>
      <c r="I46" s="72"/>
      <c r="J46" s="29">
        <f t="shared" si="5"/>
        <v>25.797475655617262</v>
      </c>
      <c r="K46" s="29">
        <f t="shared" si="6"/>
        <v>25.797475655617262</v>
      </c>
      <c r="L46" s="29" t="e">
        <f t="shared" si="7"/>
        <v>#DIV/0!</v>
      </c>
      <c r="M46" s="7"/>
    </row>
    <row r="47" spans="1:13" ht="15.75" x14ac:dyDescent="0.25">
      <c r="A47" s="59" t="s">
        <v>354</v>
      </c>
      <c r="B47" s="60" t="s">
        <v>203</v>
      </c>
      <c r="C47" s="61" t="s">
        <v>356</v>
      </c>
      <c r="D47" s="73">
        <f t="shared" ref="D47:I47" si="20">D48</f>
        <v>0</v>
      </c>
      <c r="E47" s="73">
        <f t="shared" si="20"/>
        <v>0</v>
      </c>
      <c r="F47" s="73">
        <f t="shared" si="20"/>
        <v>0</v>
      </c>
      <c r="G47" s="73">
        <f t="shared" si="20"/>
        <v>0</v>
      </c>
      <c r="H47" s="73">
        <f t="shared" si="20"/>
        <v>0</v>
      </c>
      <c r="I47" s="73">
        <f t="shared" si="20"/>
        <v>0</v>
      </c>
      <c r="J47" s="62" t="e">
        <f t="shared" si="5"/>
        <v>#DIV/0!</v>
      </c>
      <c r="K47" s="62" t="e">
        <f t="shared" si="6"/>
        <v>#DIV/0!</v>
      </c>
      <c r="L47" s="62" t="e">
        <f t="shared" si="7"/>
        <v>#DIV/0!</v>
      </c>
      <c r="M47" s="7"/>
    </row>
    <row r="48" spans="1:13" ht="31.5" x14ac:dyDescent="0.25">
      <c r="A48" s="69" t="s">
        <v>355</v>
      </c>
      <c r="B48" s="70" t="s">
        <v>203</v>
      </c>
      <c r="C48" s="71" t="s">
        <v>357</v>
      </c>
      <c r="D48" s="72">
        <f>E48+F48</f>
        <v>0</v>
      </c>
      <c r="E48" s="72"/>
      <c r="F48" s="72">
        <v>0</v>
      </c>
      <c r="G48" s="72">
        <f>H48+I48</f>
        <v>0</v>
      </c>
      <c r="H48" s="72"/>
      <c r="I48" s="72">
        <v>0</v>
      </c>
      <c r="J48" s="29" t="e">
        <f t="shared" si="5"/>
        <v>#DIV/0!</v>
      </c>
      <c r="K48" s="29" t="e">
        <f t="shared" si="6"/>
        <v>#DIV/0!</v>
      </c>
      <c r="L48" s="29" t="e">
        <f t="shared" si="7"/>
        <v>#DIV/0!</v>
      </c>
      <c r="M48" s="7"/>
    </row>
    <row r="49" spans="1:13" ht="15.75" x14ac:dyDescent="0.25">
      <c r="A49" s="59" t="s">
        <v>267</v>
      </c>
      <c r="B49" s="60" t="s">
        <v>203</v>
      </c>
      <c r="C49" s="61" t="s">
        <v>268</v>
      </c>
      <c r="D49" s="62">
        <f t="shared" ref="D49:I49" si="21">SUM(D50:D53)</f>
        <v>18874900</v>
      </c>
      <c r="E49" s="62">
        <f t="shared" si="21"/>
        <v>18444900</v>
      </c>
      <c r="F49" s="62">
        <f t="shared" si="21"/>
        <v>430000</v>
      </c>
      <c r="G49" s="62">
        <f t="shared" si="21"/>
        <v>4657182.26</v>
      </c>
      <c r="H49" s="62">
        <f t="shared" si="21"/>
        <v>4553079.26</v>
      </c>
      <c r="I49" s="62">
        <f t="shared" si="21"/>
        <v>104103</v>
      </c>
      <c r="J49" s="62">
        <f t="shared" si="5"/>
        <v>24.673944020895476</v>
      </c>
      <c r="K49" s="62">
        <f t="shared" si="6"/>
        <v>24.684759798101371</v>
      </c>
      <c r="L49" s="62">
        <f t="shared" si="7"/>
        <v>24.21</v>
      </c>
      <c r="M49" s="7"/>
    </row>
    <row r="50" spans="1:13" ht="15.75" x14ac:dyDescent="0.25">
      <c r="A50" s="69" t="s">
        <v>269</v>
      </c>
      <c r="B50" s="70" t="s">
        <v>203</v>
      </c>
      <c r="C50" s="71" t="s">
        <v>270</v>
      </c>
      <c r="D50" s="72">
        <f>E50+F50</f>
        <v>3130000</v>
      </c>
      <c r="E50" s="72">
        <v>2700000</v>
      </c>
      <c r="F50" s="72">
        <v>430000</v>
      </c>
      <c r="G50" s="72">
        <f>H50+I50</f>
        <v>867525</v>
      </c>
      <c r="H50" s="72">
        <v>763422</v>
      </c>
      <c r="I50" s="72">
        <v>104103</v>
      </c>
      <c r="J50" s="29">
        <f t="shared" si="5"/>
        <v>27.716453674121404</v>
      </c>
      <c r="K50" s="29">
        <f t="shared" si="6"/>
        <v>28.274888888888889</v>
      </c>
      <c r="L50" s="29">
        <f t="shared" si="7"/>
        <v>24.21</v>
      </c>
      <c r="M50" s="7"/>
    </row>
    <row r="51" spans="1:13" ht="15.75" x14ac:dyDescent="0.25">
      <c r="A51" s="69" t="s">
        <v>271</v>
      </c>
      <c r="B51" s="70" t="s">
        <v>203</v>
      </c>
      <c r="C51" s="71" t="s">
        <v>272</v>
      </c>
      <c r="D51" s="72">
        <f t="shared" ref="D51:D53" si="22">E51+F51</f>
        <v>11700000</v>
      </c>
      <c r="E51" s="72">
        <v>11700000</v>
      </c>
      <c r="F51" s="72">
        <v>0</v>
      </c>
      <c r="G51" s="72">
        <f t="shared" ref="G51:G53" si="23">H51+I51</f>
        <v>2823170.51</v>
      </c>
      <c r="H51" s="72">
        <v>2823170.51</v>
      </c>
      <c r="I51" s="72">
        <v>0</v>
      </c>
      <c r="J51" s="29">
        <f t="shared" si="5"/>
        <v>24.129662478632476</v>
      </c>
      <c r="K51" s="29">
        <f t="shared" si="6"/>
        <v>24.129662478632476</v>
      </c>
      <c r="L51" s="29" t="e">
        <f t="shared" si="7"/>
        <v>#DIV/0!</v>
      </c>
      <c r="M51" s="7"/>
    </row>
    <row r="52" spans="1:13" ht="15.75" x14ac:dyDescent="0.25">
      <c r="A52" s="69"/>
      <c r="B52" s="70" t="s">
        <v>203</v>
      </c>
      <c r="C52" s="71" t="s">
        <v>393</v>
      </c>
      <c r="D52" s="72">
        <f>E52+F52</f>
        <v>2112000</v>
      </c>
      <c r="E52" s="72">
        <v>2112000</v>
      </c>
      <c r="F52" s="72"/>
      <c r="G52" s="72">
        <f>H52+I52</f>
        <v>517712.6</v>
      </c>
      <c r="H52" s="72">
        <v>517712.6</v>
      </c>
      <c r="I52" s="72"/>
      <c r="J52" s="29">
        <f t="shared" si="5"/>
        <v>24.512907196969696</v>
      </c>
      <c r="K52" s="29">
        <f t="shared" si="6"/>
        <v>24.512907196969696</v>
      </c>
      <c r="L52" s="29" t="e">
        <f t="shared" si="7"/>
        <v>#DIV/0!</v>
      </c>
      <c r="M52" s="7"/>
    </row>
    <row r="53" spans="1:13" ht="31.5" x14ac:dyDescent="0.25">
      <c r="A53" s="69" t="s">
        <v>273</v>
      </c>
      <c r="B53" s="70" t="s">
        <v>203</v>
      </c>
      <c r="C53" s="71" t="s">
        <v>274</v>
      </c>
      <c r="D53" s="72">
        <f t="shared" si="22"/>
        <v>1932900</v>
      </c>
      <c r="E53" s="72">
        <v>1932900</v>
      </c>
      <c r="F53" s="72">
        <v>0</v>
      </c>
      <c r="G53" s="72">
        <f t="shared" si="23"/>
        <v>448774.15</v>
      </c>
      <c r="H53" s="72">
        <v>448774.15</v>
      </c>
      <c r="I53" s="72">
        <v>0</v>
      </c>
      <c r="J53" s="29">
        <f t="shared" si="5"/>
        <v>23.217659992756996</v>
      </c>
      <c r="K53" s="29">
        <f t="shared" si="6"/>
        <v>23.217659992756996</v>
      </c>
      <c r="L53" s="29" t="e">
        <f t="shared" si="7"/>
        <v>#DIV/0!</v>
      </c>
      <c r="M53" s="7"/>
    </row>
    <row r="54" spans="1:13" ht="15.75" x14ac:dyDescent="0.25">
      <c r="A54" s="59" t="s">
        <v>275</v>
      </c>
      <c r="B54" s="60" t="s">
        <v>203</v>
      </c>
      <c r="C54" s="61" t="s">
        <v>276</v>
      </c>
      <c r="D54" s="62">
        <f t="shared" ref="D54:I54" si="24">D55+D56</f>
        <v>952950</v>
      </c>
      <c r="E54" s="62">
        <f t="shared" si="24"/>
        <v>271800</v>
      </c>
      <c r="F54" s="62">
        <f t="shared" si="24"/>
        <v>681150</v>
      </c>
      <c r="G54" s="62">
        <f t="shared" si="24"/>
        <v>167767</v>
      </c>
      <c r="H54" s="62">
        <f t="shared" si="24"/>
        <v>13500</v>
      </c>
      <c r="I54" s="62">
        <f t="shared" si="24"/>
        <v>154267</v>
      </c>
      <c r="J54" s="62">
        <f t="shared" si="5"/>
        <v>17.605016002938246</v>
      </c>
      <c r="K54" s="62">
        <f t="shared" si="6"/>
        <v>4.9668874172185431</v>
      </c>
      <c r="L54" s="62">
        <f t="shared" si="7"/>
        <v>22.648021727960067</v>
      </c>
      <c r="M54" s="7"/>
    </row>
    <row r="55" spans="1:13" ht="15.75" x14ac:dyDescent="0.25">
      <c r="A55" s="69" t="s">
        <v>277</v>
      </c>
      <c r="B55" s="70" t="s">
        <v>203</v>
      </c>
      <c r="C55" s="71" t="s">
        <v>278</v>
      </c>
      <c r="D55" s="72">
        <f>E55+F55</f>
        <v>477950</v>
      </c>
      <c r="E55" s="72">
        <v>271800</v>
      </c>
      <c r="F55" s="72">
        <v>206150</v>
      </c>
      <c r="G55" s="72">
        <f>H55+I55</f>
        <v>30267</v>
      </c>
      <c r="H55" s="72">
        <v>13500</v>
      </c>
      <c r="I55" s="72">
        <v>16767</v>
      </c>
      <c r="J55" s="29">
        <f t="shared" si="5"/>
        <v>6.3326707814624958</v>
      </c>
      <c r="K55" s="29">
        <f t="shared" si="6"/>
        <v>4.9668874172185431</v>
      </c>
      <c r="L55" s="29">
        <f t="shared" si="7"/>
        <v>8.133398011156924</v>
      </c>
      <c r="M55" s="7"/>
    </row>
    <row r="56" spans="1:13" ht="31.5" x14ac:dyDescent="0.25">
      <c r="A56" s="69" t="s">
        <v>279</v>
      </c>
      <c r="B56" s="70" t="s">
        <v>203</v>
      </c>
      <c r="C56" s="71" t="s">
        <v>280</v>
      </c>
      <c r="D56" s="72">
        <f>E56+F56</f>
        <v>475000</v>
      </c>
      <c r="E56" s="72">
        <v>0</v>
      </c>
      <c r="F56" s="72">
        <v>475000</v>
      </c>
      <c r="G56" s="72">
        <f>H56+I56</f>
        <v>137500</v>
      </c>
      <c r="H56" s="72">
        <v>0</v>
      </c>
      <c r="I56" s="72">
        <v>137500</v>
      </c>
      <c r="J56" s="29">
        <f t="shared" si="5"/>
        <v>28.947368421052634</v>
      </c>
      <c r="K56" s="29" t="e">
        <f t="shared" si="6"/>
        <v>#DIV/0!</v>
      </c>
      <c r="L56" s="29">
        <f t="shared" si="7"/>
        <v>28.947368421052634</v>
      </c>
      <c r="M56" s="7"/>
    </row>
    <row r="57" spans="1:13" ht="47.25" x14ac:dyDescent="0.25">
      <c r="A57" s="59" t="s">
        <v>281</v>
      </c>
      <c r="B57" s="60" t="s">
        <v>203</v>
      </c>
      <c r="C57" s="61" t="s">
        <v>282</v>
      </c>
      <c r="D57" s="62">
        <f t="shared" ref="D57:I57" si="25">D58</f>
        <v>0</v>
      </c>
      <c r="E57" s="62">
        <f t="shared" si="25"/>
        <v>0</v>
      </c>
      <c r="F57" s="62">
        <f t="shared" si="25"/>
        <v>0</v>
      </c>
      <c r="G57" s="62">
        <f t="shared" si="25"/>
        <v>0</v>
      </c>
      <c r="H57" s="62">
        <f t="shared" si="25"/>
        <v>0</v>
      </c>
      <c r="I57" s="62">
        <f t="shared" si="25"/>
        <v>0</v>
      </c>
      <c r="J57" s="62" t="e">
        <f t="shared" si="5"/>
        <v>#DIV/0!</v>
      </c>
      <c r="K57" s="62" t="e">
        <f t="shared" si="6"/>
        <v>#DIV/0!</v>
      </c>
      <c r="L57" s="62" t="e">
        <f t="shared" si="7"/>
        <v>#DIV/0!</v>
      </c>
      <c r="M57" s="7"/>
    </row>
    <row r="58" spans="1:13" ht="31.5" x14ac:dyDescent="0.25">
      <c r="A58" s="69" t="s">
        <v>283</v>
      </c>
      <c r="B58" s="70" t="s">
        <v>203</v>
      </c>
      <c r="C58" s="71" t="s">
        <v>284</v>
      </c>
      <c r="D58" s="72">
        <f>E58+F58</f>
        <v>0</v>
      </c>
      <c r="E58" s="72">
        <v>0</v>
      </c>
      <c r="F58" s="72">
        <v>0</v>
      </c>
      <c r="G58" s="72">
        <f>H58+I58</f>
        <v>0</v>
      </c>
      <c r="H58" s="72"/>
      <c r="I58" s="72">
        <v>0</v>
      </c>
      <c r="J58" s="29" t="e">
        <f t="shared" si="5"/>
        <v>#DIV/0!</v>
      </c>
      <c r="K58" s="29" t="e">
        <f t="shared" si="6"/>
        <v>#DIV/0!</v>
      </c>
      <c r="L58" s="29" t="e">
        <f t="shared" si="7"/>
        <v>#DIV/0!</v>
      </c>
      <c r="M58" s="7"/>
    </row>
    <row r="59" spans="1:13" ht="78.75" x14ac:dyDescent="0.25">
      <c r="A59" s="59" t="s">
        <v>285</v>
      </c>
      <c r="B59" s="60" t="s">
        <v>203</v>
      </c>
      <c r="C59" s="61" t="s">
        <v>286</v>
      </c>
      <c r="D59" s="62">
        <f t="shared" ref="D59:G59" si="26">D61</f>
        <v>0</v>
      </c>
      <c r="E59" s="62">
        <f>E61+E60</f>
        <v>19614700</v>
      </c>
      <c r="F59" s="62">
        <f>F61+F60</f>
        <v>1834800</v>
      </c>
      <c r="G59" s="62">
        <f t="shared" si="26"/>
        <v>0</v>
      </c>
      <c r="H59" s="62">
        <f>H61+H60</f>
        <v>4895525</v>
      </c>
      <c r="I59" s="62">
        <f>I61+I60</f>
        <v>419824.99</v>
      </c>
      <c r="J59" s="62" t="e">
        <f t="shared" si="5"/>
        <v>#DIV/0!</v>
      </c>
      <c r="K59" s="62">
        <f t="shared" si="6"/>
        <v>24.958449530199289</v>
      </c>
      <c r="L59" s="62">
        <f t="shared" si="7"/>
        <v>22.881239917157185</v>
      </c>
      <c r="M59" s="7"/>
    </row>
    <row r="60" spans="1:13" ht="31.5" x14ac:dyDescent="0.25">
      <c r="A60" s="69" t="s">
        <v>287</v>
      </c>
      <c r="B60" s="60"/>
      <c r="C60" s="71" t="s">
        <v>394</v>
      </c>
      <c r="D60" s="62"/>
      <c r="E60" s="62">
        <v>19614700</v>
      </c>
      <c r="F60" s="62"/>
      <c r="G60" s="62"/>
      <c r="H60" s="62">
        <v>4895525</v>
      </c>
      <c r="I60" s="62"/>
      <c r="J60" s="62"/>
      <c r="K60" s="62"/>
      <c r="L60" s="62"/>
      <c r="M60" s="7"/>
    </row>
    <row r="61" spans="1:13" ht="32.25" thickBot="1" x14ac:dyDescent="0.3">
      <c r="A61" s="69" t="s">
        <v>287</v>
      </c>
      <c r="B61" s="70" t="s">
        <v>203</v>
      </c>
      <c r="C61" s="71" t="s">
        <v>288</v>
      </c>
      <c r="D61" s="72"/>
      <c r="E61" s="72"/>
      <c r="F61" s="72">
        <v>1834800</v>
      </c>
      <c r="G61" s="72"/>
      <c r="H61" s="72"/>
      <c r="I61" s="72">
        <v>419824.99</v>
      </c>
      <c r="J61" s="29" t="e">
        <f t="shared" si="5"/>
        <v>#DIV/0!</v>
      </c>
      <c r="K61" s="29" t="e">
        <f t="shared" si="6"/>
        <v>#DIV/0!</v>
      </c>
      <c r="L61" s="29">
        <f t="shared" si="7"/>
        <v>22.881239917157185</v>
      </c>
      <c r="M61" s="7"/>
    </row>
    <row r="62" spans="1:13" ht="16.5" thickBot="1" x14ac:dyDescent="0.3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3"/>
    </row>
    <row r="63" spans="1:13" ht="54.75" customHeight="1" thickBot="1" x14ac:dyDescent="0.3">
      <c r="A63" s="42" t="s">
        <v>289</v>
      </c>
      <c r="B63" s="43">
        <v>450</v>
      </c>
      <c r="C63" s="44" t="s">
        <v>20</v>
      </c>
      <c r="D63" s="45">
        <f>Доходы!D9-Расходы!D7</f>
        <v>-33251016.289999962</v>
      </c>
      <c r="E63" s="45">
        <f>Доходы!E9-Расходы!E7</f>
        <v>-25853866.269999981</v>
      </c>
      <c r="F63" s="45">
        <f>Доходы!F9-Расходы!F7</f>
        <v>-7397150.0200000107</v>
      </c>
      <c r="G63" s="45">
        <f>Доходы!G9-Расходы!G7</f>
        <v>-10046208.409999982</v>
      </c>
      <c r="H63" s="45">
        <f>Доходы!H9-Расходы!H7</f>
        <v>-8174995.2900000215</v>
      </c>
      <c r="I63" s="45">
        <f>Доходы!I9-Расходы!I7</f>
        <v>-1871213.1199999992</v>
      </c>
      <c r="J63" s="45"/>
      <c r="K63" s="45"/>
      <c r="L63" s="45"/>
      <c r="M63" s="7"/>
    </row>
    <row r="64" spans="1:13" hidden="1" x14ac:dyDescent="0.25">
      <c r="A64" s="8"/>
      <c r="B64" s="11"/>
      <c r="C64" s="11"/>
      <c r="D64" s="12"/>
      <c r="E64" s="12"/>
      <c r="F64" s="12"/>
      <c r="G64" s="12"/>
      <c r="H64" s="12"/>
      <c r="I64" s="12"/>
      <c r="J64" s="12"/>
      <c r="K64" s="12"/>
      <c r="L64" s="12"/>
      <c r="M64" s="3" t="s">
        <v>197</v>
      </c>
    </row>
  </sheetData>
  <mergeCells count="8">
    <mergeCell ref="J4:J5"/>
    <mergeCell ref="K4:K5"/>
    <mergeCell ref="L4:L5"/>
    <mergeCell ref="A4:A5"/>
    <mergeCell ref="B4:B5"/>
    <mergeCell ref="C4:C5"/>
    <mergeCell ref="D4:F4"/>
    <mergeCell ref="G4:I4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13" workbookViewId="0">
      <selection activeCell="E14" sqref="E14"/>
    </sheetView>
  </sheetViews>
  <sheetFormatPr defaultRowHeight="15" x14ac:dyDescent="0.25"/>
  <cols>
    <col min="1" max="1" width="45.42578125" style="1" customWidth="1"/>
    <col min="2" max="2" width="5" style="1" customWidth="1"/>
    <col min="3" max="3" width="23.5703125" style="1" customWidth="1"/>
    <col min="4" max="4" width="18" style="1" customWidth="1"/>
    <col min="5" max="5" width="16.140625" style="1" customWidth="1"/>
    <col min="6" max="6" width="15.42578125" style="1" customWidth="1"/>
    <col min="7" max="7" width="18.140625" style="1" bestFit="1" customWidth="1"/>
    <col min="8" max="8" width="16.28515625" style="1" customWidth="1"/>
    <col min="9" max="9" width="15" style="1" customWidth="1"/>
    <col min="10" max="10" width="9.7109375" style="1" customWidth="1"/>
    <col min="11" max="16384" width="9.140625" style="1"/>
  </cols>
  <sheetData>
    <row r="1" spans="1:10" ht="10.5" customHeight="1" x14ac:dyDescent="0.25">
      <c r="A1" s="14"/>
      <c r="B1" s="16"/>
      <c r="C1" s="15"/>
      <c r="D1" s="10"/>
      <c r="E1" s="10"/>
      <c r="F1" s="10"/>
      <c r="G1" s="10"/>
      <c r="H1" s="3"/>
      <c r="I1" s="3"/>
      <c r="J1" s="3"/>
    </row>
    <row r="2" spans="1:10" ht="14.1" customHeight="1" x14ac:dyDescent="0.25">
      <c r="A2" s="91"/>
      <c r="B2" s="92"/>
      <c r="C2" s="92"/>
      <c r="D2" s="31" t="s">
        <v>341</v>
      </c>
      <c r="E2" s="31"/>
      <c r="F2" s="31"/>
      <c r="G2" s="46"/>
      <c r="H2" s="33"/>
      <c r="I2" s="33"/>
      <c r="J2" s="3"/>
    </row>
    <row r="3" spans="1:10" ht="14.1" customHeight="1" x14ac:dyDescent="0.25">
      <c r="A3" s="47"/>
      <c r="B3" s="48"/>
      <c r="C3" s="36"/>
      <c r="D3" s="35"/>
      <c r="E3" s="35"/>
      <c r="F3" s="35"/>
      <c r="G3" s="35"/>
      <c r="H3" s="37"/>
      <c r="I3" s="37"/>
      <c r="J3" s="3"/>
    </row>
    <row r="4" spans="1:10" ht="11.45" customHeight="1" x14ac:dyDescent="0.25">
      <c r="A4" s="88" t="s">
        <v>0</v>
      </c>
      <c r="B4" s="88" t="s">
        <v>1</v>
      </c>
      <c r="C4" s="88" t="s">
        <v>290</v>
      </c>
      <c r="D4" s="90" t="s">
        <v>3</v>
      </c>
      <c r="E4" s="85"/>
      <c r="F4" s="85"/>
      <c r="G4" s="85" t="s">
        <v>4</v>
      </c>
      <c r="H4" s="85"/>
      <c r="I4" s="85"/>
      <c r="J4" s="5"/>
    </row>
    <row r="5" spans="1:10" ht="131.25" customHeight="1" x14ac:dyDescent="0.25">
      <c r="A5" s="89"/>
      <c r="B5" s="89"/>
      <c r="C5" s="89"/>
      <c r="D5" s="18" t="s">
        <v>5</v>
      </c>
      <c r="E5" s="18" t="s">
        <v>7</v>
      </c>
      <c r="F5" s="18" t="s">
        <v>8</v>
      </c>
      <c r="G5" s="18" t="s">
        <v>6</v>
      </c>
      <c r="H5" s="18" t="s">
        <v>7</v>
      </c>
      <c r="I5" s="18" t="s">
        <v>8</v>
      </c>
      <c r="J5" s="5"/>
    </row>
    <row r="6" spans="1:10" ht="11.45" customHeight="1" thickBot="1" x14ac:dyDescent="0.3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5"/>
    </row>
    <row r="7" spans="1:10" ht="51.75" customHeight="1" x14ac:dyDescent="0.25">
      <c r="A7" s="49" t="s">
        <v>291</v>
      </c>
      <c r="B7" s="20" t="s">
        <v>292</v>
      </c>
      <c r="C7" s="21" t="s">
        <v>20</v>
      </c>
      <c r="D7" s="22">
        <f>D9+D20</f>
        <v>33251016.289999992</v>
      </c>
      <c r="E7" s="22">
        <f>E9+E20</f>
        <v>25853866.269999981</v>
      </c>
      <c r="F7" s="29">
        <f>F20</f>
        <v>7397150.0200000107</v>
      </c>
      <c r="G7" s="22">
        <f>G9+G20</f>
        <v>10046208.410000021</v>
      </c>
      <c r="H7" s="22">
        <f>H9+H20</f>
        <v>8174995.2900000215</v>
      </c>
      <c r="I7" s="22">
        <f>I9+I20</f>
        <v>1871213.1199999992</v>
      </c>
      <c r="J7" s="7"/>
    </row>
    <row r="8" spans="1:10" ht="19.5" customHeight="1" x14ac:dyDescent="0.25">
      <c r="A8" s="50" t="s">
        <v>293</v>
      </c>
      <c r="B8" s="24"/>
      <c r="C8" s="25"/>
      <c r="D8" s="25"/>
      <c r="E8" s="25"/>
      <c r="F8" s="25"/>
      <c r="G8" s="25"/>
      <c r="H8" s="51"/>
      <c r="I8" s="51"/>
      <c r="J8" s="7"/>
    </row>
    <row r="9" spans="1:10" ht="39.75" customHeight="1" x14ac:dyDescent="0.25">
      <c r="A9" s="52" t="s">
        <v>294</v>
      </c>
      <c r="B9" s="53" t="s">
        <v>295</v>
      </c>
      <c r="C9" s="28" t="s">
        <v>20</v>
      </c>
      <c r="D9" s="29">
        <f>E9</f>
        <v>1874000</v>
      </c>
      <c r="E9" s="29">
        <f>E11</f>
        <v>1874000</v>
      </c>
      <c r="F9" s="29" t="s">
        <v>21</v>
      </c>
      <c r="G9" s="29"/>
      <c r="H9" s="29"/>
      <c r="I9" s="29"/>
      <c r="J9" s="7"/>
    </row>
    <row r="10" spans="1:10" ht="12.95" customHeight="1" x14ac:dyDescent="0.25">
      <c r="A10" s="54" t="s">
        <v>296</v>
      </c>
      <c r="B10" s="24"/>
      <c r="C10" s="25"/>
      <c r="D10" s="25"/>
      <c r="E10" s="25"/>
      <c r="F10" s="25"/>
      <c r="G10" s="25"/>
      <c r="H10" s="25"/>
      <c r="I10" s="25"/>
      <c r="J10" s="7"/>
    </row>
    <row r="11" spans="1:10" ht="25.5" customHeight="1" x14ac:dyDescent="0.25">
      <c r="A11" s="55" t="s">
        <v>297</v>
      </c>
      <c r="B11" s="56" t="s">
        <v>295</v>
      </c>
      <c r="C11" s="57" t="s">
        <v>298</v>
      </c>
      <c r="D11" s="29">
        <f>E11</f>
        <v>1874000</v>
      </c>
      <c r="E11" s="29">
        <f>E12</f>
        <v>1874000</v>
      </c>
      <c r="F11" s="29" t="s">
        <v>21</v>
      </c>
      <c r="G11" s="22" t="s">
        <v>21</v>
      </c>
      <c r="H11" s="22" t="s">
        <v>21</v>
      </c>
      <c r="I11" s="22" t="s">
        <v>21</v>
      </c>
      <c r="J11" s="7"/>
    </row>
    <row r="12" spans="1:10" ht="25.5" customHeight="1" x14ac:dyDescent="0.25">
      <c r="A12" s="55" t="s">
        <v>299</v>
      </c>
      <c r="B12" s="56" t="s">
        <v>295</v>
      </c>
      <c r="C12" s="57" t="s">
        <v>300</v>
      </c>
      <c r="D12" s="29">
        <f>E12</f>
        <v>1874000</v>
      </c>
      <c r="E12" s="29">
        <f>E13</f>
        <v>1874000</v>
      </c>
      <c r="F12" s="29" t="s">
        <v>21</v>
      </c>
      <c r="G12" s="22" t="s">
        <v>21</v>
      </c>
      <c r="H12" s="22" t="s">
        <v>21</v>
      </c>
      <c r="I12" s="22" t="s">
        <v>21</v>
      </c>
      <c r="J12" s="7"/>
    </row>
    <row r="13" spans="1:10" ht="44.25" customHeight="1" x14ac:dyDescent="0.25">
      <c r="A13" s="55" t="s">
        <v>301</v>
      </c>
      <c r="B13" s="56" t="s">
        <v>295</v>
      </c>
      <c r="C13" s="57" t="s">
        <v>302</v>
      </c>
      <c r="D13" s="29">
        <f>E13</f>
        <v>1874000</v>
      </c>
      <c r="E13" s="29">
        <v>1874000</v>
      </c>
      <c r="F13" s="29" t="s">
        <v>21</v>
      </c>
      <c r="G13" s="22" t="s">
        <v>21</v>
      </c>
      <c r="H13" s="22" t="s">
        <v>21</v>
      </c>
      <c r="I13" s="22" t="s">
        <v>21</v>
      </c>
      <c r="J13" s="7"/>
    </row>
    <row r="14" spans="1:10" ht="25.5" customHeight="1" x14ac:dyDescent="0.25">
      <c r="A14" s="55" t="s">
        <v>303</v>
      </c>
      <c r="B14" s="56" t="s">
        <v>295</v>
      </c>
      <c r="C14" s="57" t="s">
        <v>304</v>
      </c>
      <c r="D14" s="29"/>
      <c r="E14" s="29"/>
      <c r="F14" s="29" t="s">
        <v>21</v>
      </c>
      <c r="G14" s="29"/>
      <c r="H14" s="29"/>
      <c r="I14" s="22" t="s">
        <v>21</v>
      </c>
      <c r="J14" s="7"/>
    </row>
    <row r="15" spans="1:10" ht="38.25" customHeight="1" x14ac:dyDescent="0.25">
      <c r="A15" s="55" t="s">
        <v>305</v>
      </c>
      <c r="B15" s="56" t="s">
        <v>295</v>
      </c>
      <c r="C15" s="57" t="s">
        <v>306</v>
      </c>
      <c r="D15" s="29"/>
      <c r="E15" s="29"/>
      <c r="F15" s="29" t="s">
        <v>21</v>
      </c>
      <c r="G15" s="29"/>
      <c r="H15" s="29"/>
      <c r="I15" s="22" t="s">
        <v>21</v>
      </c>
      <c r="J15" s="7"/>
    </row>
    <row r="16" spans="1:10" ht="46.5" customHeight="1" x14ac:dyDescent="0.25">
      <c r="A16" s="55" t="s">
        <v>307</v>
      </c>
      <c r="B16" s="56" t="s">
        <v>295</v>
      </c>
      <c r="C16" s="57" t="s">
        <v>308</v>
      </c>
      <c r="D16" s="29"/>
      <c r="E16" s="29"/>
      <c r="F16" s="29" t="s">
        <v>21</v>
      </c>
      <c r="G16" s="29"/>
      <c r="H16" s="29"/>
      <c r="I16" s="22" t="s">
        <v>21</v>
      </c>
      <c r="J16" s="7"/>
    </row>
    <row r="17" spans="1:10" ht="38.25" customHeight="1" x14ac:dyDescent="0.25">
      <c r="A17" s="55" t="s">
        <v>309</v>
      </c>
      <c r="B17" s="56" t="s">
        <v>295</v>
      </c>
      <c r="C17" s="57" t="s">
        <v>310</v>
      </c>
      <c r="D17" s="29"/>
      <c r="E17" s="29"/>
      <c r="F17" s="29" t="s">
        <v>21</v>
      </c>
      <c r="G17" s="29"/>
      <c r="H17" s="29"/>
      <c r="I17" s="22" t="s">
        <v>21</v>
      </c>
      <c r="J17" s="7"/>
    </row>
    <row r="18" spans="1:10" ht="24.75" customHeight="1" x14ac:dyDescent="0.25">
      <c r="A18" s="52" t="s">
        <v>311</v>
      </c>
      <c r="B18" s="53" t="s">
        <v>312</v>
      </c>
      <c r="C18" s="28" t="s">
        <v>20</v>
      </c>
      <c r="D18" s="29" t="s">
        <v>21</v>
      </c>
      <c r="E18" s="29" t="s">
        <v>21</v>
      </c>
      <c r="F18" s="29" t="s">
        <v>21</v>
      </c>
      <c r="G18" s="29" t="s">
        <v>21</v>
      </c>
      <c r="H18" s="29" t="s">
        <v>21</v>
      </c>
      <c r="I18" s="29" t="s">
        <v>21</v>
      </c>
      <c r="J18" s="7"/>
    </row>
    <row r="19" spans="1:10" ht="15" customHeight="1" x14ac:dyDescent="0.25">
      <c r="A19" s="54" t="s">
        <v>296</v>
      </c>
      <c r="B19" s="24"/>
      <c r="C19" s="25"/>
      <c r="D19" s="25"/>
      <c r="E19" s="25"/>
      <c r="F19" s="25"/>
      <c r="G19" s="25"/>
      <c r="H19" s="25"/>
      <c r="I19" s="25"/>
      <c r="J19" s="7"/>
    </row>
    <row r="20" spans="1:10" ht="24.75" customHeight="1" x14ac:dyDescent="0.25">
      <c r="A20" s="52" t="s">
        <v>313</v>
      </c>
      <c r="B20" s="53" t="s">
        <v>314</v>
      </c>
      <c r="C20" s="28" t="s">
        <v>20</v>
      </c>
      <c r="D20" s="29">
        <f>E20+F20</f>
        <v>31377016.289999992</v>
      </c>
      <c r="E20" s="29">
        <f>E21</f>
        <v>23979866.269999981</v>
      </c>
      <c r="F20" s="29">
        <f>F21</f>
        <v>7397150.0200000107</v>
      </c>
      <c r="G20" s="75">
        <f>H20+I20</f>
        <v>10046208.410000021</v>
      </c>
      <c r="H20" s="29">
        <f>H21</f>
        <v>8174995.2900000215</v>
      </c>
      <c r="I20" s="29">
        <f>I21</f>
        <v>1871213.1199999992</v>
      </c>
      <c r="J20" s="7"/>
    </row>
    <row r="21" spans="1:10" ht="25.5" customHeight="1" x14ac:dyDescent="0.25">
      <c r="A21" s="55" t="s">
        <v>315</v>
      </c>
      <c r="B21" s="56" t="s">
        <v>314</v>
      </c>
      <c r="C21" s="57" t="s">
        <v>316</v>
      </c>
      <c r="D21" s="29">
        <f t="shared" ref="D21:D31" si="0">E21+F21</f>
        <v>31377016.289999992</v>
      </c>
      <c r="E21" s="29">
        <f>E22+E27</f>
        <v>23979866.269999981</v>
      </c>
      <c r="F21" s="29">
        <f>F22+F27</f>
        <v>7397150.0200000107</v>
      </c>
      <c r="G21" s="29">
        <f t="shared" ref="G21:G31" si="1">H21+I21</f>
        <v>10046208.410000021</v>
      </c>
      <c r="H21" s="29">
        <f>H22+H27</f>
        <v>8174995.2900000215</v>
      </c>
      <c r="I21" s="29">
        <f>I22+I27</f>
        <v>1871213.1199999992</v>
      </c>
      <c r="J21" s="7"/>
    </row>
    <row r="22" spans="1:10" ht="24.75" customHeight="1" x14ac:dyDescent="0.25">
      <c r="A22" s="52" t="s">
        <v>317</v>
      </c>
      <c r="B22" s="53" t="s">
        <v>318</v>
      </c>
      <c r="C22" s="28" t="s">
        <v>20</v>
      </c>
      <c r="D22" s="29">
        <f t="shared" si="0"/>
        <v>-464633495.63999999</v>
      </c>
      <c r="E22" s="29">
        <f>E23</f>
        <v>-403231795.63999999</v>
      </c>
      <c r="F22" s="29">
        <f>F23</f>
        <v>-61401700</v>
      </c>
      <c r="G22" s="22">
        <f t="shared" si="1"/>
        <v>-93443298.789999992</v>
      </c>
      <c r="H22" s="22">
        <f>H23</f>
        <v>-81816088.089999989</v>
      </c>
      <c r="I22" s="29">
        <f>I23</f>
        <v>-11627210.699999999</v>
      </c>
      <c r="J22" s="7"/>
    </row>
    <row r="23" spans="1:10" ht="15" customHeight="1" x14ac:dyDescent="0.25">
      <c r="A23" s="55" t="s">
        <v>319</v>
      </c>
      <c r="B23" s="56" t="s">
        <v>318</v>
      </c>
      <c r="C23" s="57" t="s">
        <v>320</v>
      </c>
      <c r="D23" s="29">
        <f t="shared" si="0"/>
        <v>-464633495.63999999</v>
      </c>
      <c r="E23" s="29">
        <f>E24</f>
        <v>-403231795.63999999</v>
      </c>
      <c r="F23" s="29">
        <f>F24</f>
        <v>-61401700</v>
      </c>
      <c r="G23" s="22">
        <f t="shared" si="1"/>
        <v>-93443298.789999992</v>
      </c>
      <c r="H23" s="22">
        <f>H24</f>
        <v>-81816088.089999989</v>
      </c>
      <c r="I23" s="29">
        <f>I24</f>
        <v>-11627210.699999999</v>
      </c>
      <c r="J23" s="7"/>
    </row>
    <row r="24" spans="1:10" ht="25.5" customHeight="1" x14ac:dyDescent="0.25">
      <c r="A24" s="55" t="s">
        <v>321</v>
      </c>
      <c r="B24" s="56" t="s">
        <v>318</v>
      </c>
      <c r="C24" s="57" t="s">
        <v>322</v>
      </c>
      <c r="D24" s="29">
        <f t="shared" si="0"/>
        <v>-464633495.63999999</v>
      </c>
      <c r="E24" s="29">
        <f>E25+E26</f>
        <v>-403231795.63999999</v>
      </c>
      <c r="F24" s="29">
        <f>F25+F26</f>
        <v>-61401700</v>
      </c>
      <c r="G24" s="22">
        <f t="shared" si="1"/>
        <v>-93443298.789999992</v>
      </c>
      <c r="H24" s="22">
        <f>H25+H26</f>
        <v>-81816088.089999989</v>
      </c>
      <c r="I24" s="22">
        <f>I25+I26</f>
        <v>-11627210.699999999</v>
      </c>
      <c r="J24" s="7"/>
    </row>
    <row r="25" spans="1:10" ht="25.5" customHeight="1" x14ac:dyDescent="0.25">
      <c r="A25" s="55" t="s">
        <v>323</v>
      </c>
      <c r="B25" s="56" t="s">
        <v>318</v>
      </c>
      <c r="C25" s="57" t="s">
        <v>324</v>
      </c>
      <c r="D25" s="29">
        <f t="shared" si="0"/>
        <v>-403231795.63999999</v>
      </c>
      <c r="E25" s="29">
        <f>-(Доходы!E9+Источники!E9)</f>
        <v>-403231795.63999999</v>
      </c>
      <c r="F25" s="29"/>
      <c r="G25" s="22">
        <f t="shared" si="1"/>
        <v>-81816088.089999989</v>
      </c>
      <c r="H25" s="29">
        <f>-(Доходы!H9+Источники!H9)</f>
        <v>-81816088.089999989</v>
      </c>
      <c r="I25" s="22"/>
      <c r="J25" s="7"/>
    </row>
    <row r="26" spans="1:10" ht="25.5" customHeight="1" x14ac:dyDescent="0.25">
      <c r="A26" s="55" t="s">
        <v>325</v>
      </c>
      <c r="B26" s="56" t="s">
        <v>318</v>
      </c>
      <c r="C26" s="57" t="s">
        <v>326</v>
      </c>
      <c r="D26" s="29">
        <f t="shared" si="0"/>
        <v>-61401700</v>
      </c>
      <c r="E26" s="29"/>
      <c r="F26" s="29">
        <f>-(Доходы!F9)</f>
        <v>-61401700</v>
      </c>
      <c r="G26" s="22">
        <f t="shared" si="1"/>
        <v>-11627210.699999999</v>
      </c>
      <c r="H26" s="29"/>
      <c r="I26" s="29">
        <f>-(Доходы!I9)</f>
        <v>-11627210.699999999</v>
      </c>
      <c r="J26" s="7"/>
    </row>
    <row r="27" spans="1:10" ht="24.75" customHeight="1" x14ac:dyDescent="0.25">
      <c r="A27" s="52" t="s">
        <v>327</v>
      </c>
      <c r="B27" s="53" t="s">
        <v>328</v>
      </c>
      <c r="C27" s="28" t="s">
        <v>20</v>
      </c>
      <c r="D27" s="29">
        <f t="shared" si="0"/>
        <v>496010511.92999995</v>
      </c>
      <c r="E27" s="29">
        <f>E28</f>
        <v>427211661.90999997</v>
      </c>
      <c r="F27" s="29">
        <f>F28</f>
        <v>68798850.020000011</v>
      </c>
      <c r="G27" s="22">
        <f t="shared" si="1"/>
        <v>103489507.2</v>
      </c>
      <c r="H27" s="22">
        <f>H28</f>
        <v>89991083.38000001</v>
      </c>
      <c r="I27" s="29">
        <f>I28</f>
        <v>13498423.819999998</v>
      </c>
      <c r="J27" s="7"/>
    </row>
    <row r="28" spans="1:10" ht="15" customHeight="1" x14ac:dyDescent="0.25">
      <c r="A28" s="55" t="s">
        <v>329</v>
      </c>
      <c r="B28" s="56" t="s">
        <v>328</v>
      </c>
      <c r="C28" s="57" t="s">
        <v>330</v>
      </c>
      <c r="D28" s="29">
        <f t="shared" si="0"/>
        <v>496010511.92999995</v>
      </c>
      <c r="E28" s="29">
        <f>E29</f>
        <v>427211661.90999997</v>
      </c>
      <c r="F28" s="29">
        <f>F29</f>
        <v>68798850.020000011</v>
      </c>
      <c r="G28" s="22">
        <f t="shared" si="1"/>
        <v>103489507.2</v>
      </c>
      <c r="H28" s="22">
        <f>H29</f>
        <v>89991083.38000001</v>
      </c>
      <c r="I28" s="29">
        <f>I29</f>
        <v>13498423.819999998</v>
      </c>
      <c r="J28" s="7"/>
    </row>
    <row r="29" spans="1:10" ht="25.5" customHeight="1" x14ac:dyDescent="0.25">
      <c r="A29" s="55" t="s">
        <v>331</v>
      </c>
      <c r="B29" s="56" t="s">
        <v>328</v>
      </c>
      <c r="C29" s="57" t="s">
        <v>332</v>
      </c>
      <c r="D29" s="29">
        <f t="shared" si="0"/>
        <v>496010511.92999995</v>
      </c>
      <c r="E29" s="29">
        <f>E30+E31</f>
        <v>427211661.90999997</v>
      </c>
      <c r="F29" s="29">
        <f>F30+F31</f>
        <v>68798850.020000011</v>
      </c>
      <c r="G29" s="22">
        <f t="shared" si="1"/>
        <v>103489507.2</v>
      </c>
      <c r="H29" s="22">
        <f>H30+H31</f>
        <v>89991083.38000001</v>
      </c>
      <c r="I29" s="29">
        <f>I30+I31</f>
        <v>13498423.819999998</v>
      </c>
      <c r="J29" s="7"/>
    </row>
    <row r="30" spans="1:10" ht="25.5" customHeight="1" x14ac:dyDescent="0.25">
      <c r="A30" s="55" t="s">
        <v>333</v>
      </c>
      <c r="B30" s="56" t="s">
        <v>328</v>
      </c>
      <c r="C30" s="57" t="s">
        <v>334</v>
      </c>
      <c r="D30" s="29">
        <f t="shared" si="0"/>
        <v>427211661.90999997</v>
      </c>
      <c r="E30" s="29">
        <f>Расходы!E7</f>
        <v>427211661.90999997</v>
      </c>
      <c r="F30" s="29"/>
      <c r="G30" s="22">
        <f t="shared" si="1"/>
        <v>89991083.38000001</v>
      </c>
      <c r="H30" s="22">
        <f>Расходы!H7</f>
        <v>89991083.38000001</v>
      </c>
      <c r="I30" s="22"/>
      <c r="J30" s="7"/>
    </row>
    <row r="31" spans="1:10" ht="25.5" customHeight="1" x14ac:dyDescent="0.25">
      <c r="A31" s="55" t="s">
        <v>335</v>
      </c>
      <c r="B31" s="56" t="s">
        <v>328</v>
      </c>
      <c r="C31" s="57" t="s">
        <v>336</v>
      </c>
      <c r="D31" s="29">
        <f t="shared" si="0"/>
        <v>68798850.020000011</v>
      </c>
      <c r="E31" s="29"/>
      <c r="F31" s="29">
        <f>Расходы!F7</f>
        <v>68798850.020000011</v>
      </c>
      <c r="G31" s="22">
        <f t="shared" si="1"/>
        <v>13498423.819999998</v>
      </c>
      <c r="H31" s="22"/>
      <c r="I31" s="22">
        <f>Расходы!I7</f>
        <v>13498423.819999998</v>
      </c>
      <c r="J31" s="7"/>
    </row>
    <row r="32" spans="1:10" hidden="1" x14ac:dyDescent="0.25">
      <c r="A32" s="8"/>
      <c r="B32" s="11"/>
      <c r="C32" s="11"/>
      <c r="D32" s="12"/>
      <c r="E32" s="12"/>
      <c r="F32" s="12"/>
      <c r="G32" s="12"/>
      <c r="H32" s="12"/>
      <c r="I32" s="12"/>
      <c r="J32" s="3" t="s">
        <v>197</v>
      </c>
    </row>
  </sheetData>
  <mergeCells count="6">
    <mergeCell ref="A2:C2"/>
    <mergeCell ref="G4:I4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B758BDF-AD34-4BE6-8CE0-E8B938748B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COMP40\Admin</dc:creator>
  <cp:lastModifiedBy>User</cp:lastModifiedBy>
  <cp:lastPrinted>2017-03-29T00:45:47Z</cp:lastPrinted>
  <dcterms:created xsi:type="dcterms:W3CDTF">2017-02-16T00:52:44Z</dcterms:created>
  <dcterms:modified xsi:type="dcterms:W3CDTF">2020-05-14T05:12:12Z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Data\Кейсистемс\Свод-СМАРТ\ReportManager\sv_0503317g_20160101__win_10.xlsx</vt:lpwstr>
  </property>
</Properties>
</file>